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showInkAnnotation="0" autoCompressPictures="0" defaultThemeVersion="124226"/>
  <mc:AlternateContent xmlns:mc="http://schemas.openxmlformats.org/markup-compatibility/2006">
    <mc:Choice Requires="x15">
      <x15ac:absPath xmlns:x15ac="http://schemas.microsoft.com/office/spreadsheetml/2010/11/ac" url="C:\Users\Tuckerman.7\Desktop\"/>
    </mc:Choice>
  </mc:AlternateContent>
  <xr:revisionPtr revIDLastSave="0" documentId="13_ncr:1_{19980215-753B-497B-B122-15B2C2D93991}" xr6:coauthVersionLast="47" xr6:coauthVersionMax="47" xr10:uidLastSave="{00000000-0000-0000-0000-000000000000}"/>
  <bookViews>
    <workbookView xWindow="1272" yWindow="192" windowWidth="21600" windowHeight="12360" tabRatio="928" xr2:uid="{00000000-000D-0000-FFFF-FFFF00000000}"/>
  </bookViews>
  <sheets>
    <sheet name="Instructions" sheetId="29" r:id="rId1"/>
    <sheet name="Summary" sheetId="28" r:id="rId2"/>
    <sheet name="Pricing Proposal" sheetId="1" r:id="rId3"/>
    <sheet name="Pricing Proposal - Detail" sheetId="7" state="hidden" r:id="rId4"/>
    <sheet name="Rating Form" sheetId="2" r:id="rId5"/>
    <sheet name="Ex C AOR PreCon" sheetId="3" r:id="rId6"/>
    <sheet name="Ex D Personnel Costs" sheetId="4" r:id="rId7"/>
    <sheet name="Ex E PreCon Reimb" sheetId="5" r:id="rId8"/>
    <sheet name="Ex F General Cond" sheetId="6" r:id="rId9"/>
    <sheet name="Ex H - Proj Estimate" sheetId="17" r:id="rId10"/>
    <sheet name="Iteration Calc" sheetId="26" state="hidden" r:id="rId11"/>
    <sheet name="Exh J Const. Staffing Plan" sheetId="8" r:id="rId12"/>
    <sheet name="Ex M - Allowances" sheetId="22" r:id="rId13"/>
    <sheet name="Ex N - Unit Prices" sheetId="23" r:id="rId14"/>
    <sheet name="Ex O - Alternates" sheetId="24" r:id="rId15"/>
  </sheets>
  <definedNames>
    <definedName name="_xlnm.Criteria" localSheetId="9">'Ex H - Proj Estimate'!#REF!</definedName>
    <definedName name="_xlnm.Print_Area" localSheetId="5">'Ex C AOR PreCon'!$A$1:$N$42</definedName>
    <definedName name="_xlnm.Print_Area" localSheetId="6">'Ex D Personnel Costs'!$A$1:$N$34</definedName>
    <definedName name="_xlnm.Print_Area" localSheetId="7">'Ex E PreCon Reimb'!$A$1:$D$24</definedName>
    <definedName name="_xlnm.Print_Area" localSheetId="8">'Ex F General Cond'!$A$1:$F$34</definedName>
    <definedName name="_xlnm.Print_Area" localSheetId="9">'Ex H - Proj Estimate'!$A$1:$I$59</definedName>
    <definedName name="_xlnm.Print_Area" localSheetId="12">'Ex M - Allowances'!$A$1:$P$36</definedName>
    <definedName name="_xlnm.Print_Area" localSheetId="13">'Ex N - Unit Prices'!$A$1:$J$35</definedName>
    <definedName name="_xlnm.Print_Area" localSheetId="14">'Ex O - Alternates'!$A$1:$Q$39</definedName>
    <definedName name="_xlnm.Print_Area" localSheetId="11">'Exh J Const. Staffing Plan'!$A$1:$AS$46</definedName>
    <definedName name="_xlnm.Print_Area" localSheetId="0">Instructions!$B$2:$N$24</definedName>
    <definedName name="_xlnm.Print_Area" localSheetId="2">'Pricing Proposal'!$A$1:$M$68</definedName>
    <definedName name="_xlnm.Print_Area" localSheetId="3">'Pricing Proposal - Detail'!$A$1:$AA$63</definedName>
    <definedName name="_xlnm.Print_Area" localSheetId="4">'Rating Form'!$A$1:$K$48</definedName>
    <definedName name="_xlnm.Print_Area" localSheetId="1">Summary!$B$2:$L$40</definedName>
    <definedName name="_xlnm.Print_Titles" localSheetId="6">'Ex D Personnel Costs'!$8:$8</definedName>
    <definedName name="_xlnm.Print_Titles" localSheetId="12">'Ex M - Allowances'!$1:$6</definedName>
    <definedName name="_xlnm.Print_Titles" localSheetId="13">'Ex N - Unit Prices'!$1:$6</definedName>
    <definedName name="_xlnm.Print_Titles" localSheetId="14">'Ex O - Alternates'!$1:$11</definedName>
    <definedName name="_xlnm.Print_Titles" localSheetId="11">'Exh J Const. Staffing Plan'!$8:$8</definedName>
    <definedName name="_xlnm.Print_Titles" localSheetId="1">Summary!$6:$8</definedName>
    <definedName name="Z_CF5C7540_D66F_4A9E_AEE8_AAA829D1EAE3_.wvu.PrintArea" localSheetId="2" hidden="1">'Pricing Proposal'!$A$1:$M$64</definedName>
  </definedNames>
  <calcPr calcId="191029" fullPrecision="0"/>
  <customWorkbookViews>
    <customWorkbookView name="gardiner.46 - Personal View" guid="{CF5C7540-D66F-4A9E-AEE8-AAA829D1EAE3}" mergeInterval="0" personalView="1" maximized="1" windowWidth="1858" windowHeight="894"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28" l="1"/>
  <c r="AF44" i="8" l="1"/>
  <c r="AG44" i="8"/>
  <c r="AH44" i="8"/>
  <c r="AI44" i="8"/>
  <c r="AJ44" i="8"/>
  <c r="AK44" i="8"/>
  <c r="AL44" i="8"/>
  <c r="AM44" i="8"/>
  <c r="AN44" i="8"/>
  <c r="AO44" i="8"/>
  <c r="AE44" i="8"/>
  <c r="AD44" i="8"/>
  <c r="R44" i="8"/>
  <c r="S44" i="8"/>
  <c r="T44" i="8"/>
  <c r="U44" i="8"/>
  <c r="V44" i="8"/>
  <c r="W44" i="8"/>
  <c r="X44" i="8"/>
  <c r="Y44" i="8"/>
  <c r="Z44" i="8"/>
  <c r="AA44" i="8"/>
  <c r="Q44" i="8"/>
  <c r="P44" i="8"/>
  <c r="D44" i="8"/>
  <c r="E44" i="8"/>
  <c r="F44" i="8"/>
  <c r="G44" i="8"/>
  <c r="H44" i="8"/>
  <c r="I44" i="8"/>
  <c r="J44" i="8"/>
  <c r="K44" i="8"/>
  <c r="L44" i="8"/>
  <c r="M44" i="8"/>
  <c r="C44" i="8"/>
  <c r="B44" i="8"/>
  <c r="I4" i="28" l="1"/>
  <c r="AM2" i="8" s="1"/>
  <c r="I3" i="28"/>
  <c r="G1" i="23" s="1"/>
  <c r="C2" i="5" l="1"/>
  <c r="J2" i="4"/>
  <c r="M2" i="22"/>
  <c r="G2" i="23"/>
  <c r="D2" i="6"/>
  <c r="H2" i="24"/>
  <c r="K2" i="3"/>
  <c r="G2" i="17"/>
  <c r="J1" i="4"/>
  <c r="D1" i="6"/>
  <c r="AM1" i="8"/>
  <c r="K1" i="3"/>
  <c r="C1" i="5"/>
  <c r="G1" i="17"/>
  <c r="M1" i="22"/>
  <c r="H1" i="24"/>
  <c r="M9" i="24"/>
  <c r="L9" i="24"/>
  <c r="K9" i="24"/>
  <c r="D33" i="6" l="1"/>
  <c r="B8" i="28" l="1"/>
  <c r="A6" i="23" l="1"/>
  <c r="A6" i="24"/>
  <c r="A6" i="8"/>
  <c r="A6" i="22"/>
  <c r="A6" i="6"/>
  <c r="A6" i="17"/>
  <c r="A6" i="3"/>
  <c r="A6" i="5"/>
  <c r="A6" i="4"/>
  <c r="H48" i="17"/>
  <c r="G21" i="28" s="1"/>
  <c r="K36" i="22" l="1"/>
  <c r="N36" i="22"/>
  <c r="H36" i="22" l="1"/>
  <c r="L15" i="3"/>
  <c r="N15" i="3" s="1"/>
  <c r="L33" i="4" l="1"/>
  <c r="N33" i="4" s="1"/>
  <c r="M34" i="1" l="1"/>
  <c r="H42" i="2" l="1"/>
  <c r="H21" i="2"/>
  <c r="G20" i="1" l="1"/>
  <c r="B56" i="17" l="1"/>
  <c r="I44" i="17"/>
  <c r="H44" i="17"/>
  <c r="E44" i="17"/>
  <c r="AC12" i="26" l="1"/>
  <c r="Q12" i="26"/>
  <c r="E12" i="26"/>
  <c r="Z12" i="26"/>
  <c r="W12" i="26"/>
  <c r="K12" i="26"/>
  <c r="T12" i="26"/>
  <c r="H12" i="26"/>
  <c r="N12" i="26"/>
  <c r="B12" i="26"/>
  <c r="B57" i="17"/>
  <c r="B55" i="17"/>
  <c r="I40" i="24"/>
  <c r="H40" i="24"/>
  <c r="G40" i="24"/>
  <c r="B13" i="26" l="1"/>
  <c r="E13" i="26" s="1"/>
  <c r="B11" i="26"/>
  <c r="E11" i="26" s="1"/>
  <c r="H11" i="26" s="1"/>
  <c r="K11" i="26" s="1"/>
  <c r="N11" i="26" s="1"/>
  <c r="Q11" i="26" s="1"/>
  <c r="T11" i="26" s="1"/>
  <c r="W11" i="26" s="1"/>
  <c r="Z11" i="26" s="1"/>
  <c r="AC11" i="26" s="1"/>
  <c r="H13" i="26" l="1"/>
  <c r="K13" i="26" l="1"/>
  <c r="N13" i="26" l="1"/>
  <c r="Q13" i="26" l="1"/>
  <c r="T13" i="26" l="1"/>
  <c r="W13" i="26" l="1"/>
  <c r="Z13" i="26" l="1"/>
  <c r="AC13" i="26" l="1"/>
  <c r="H42" i="17" l="1"/>
  <c r="H46" i="17" s="1"/>
  <c r="G22" i="28" s="1"/>
  <c r="I42" i="17"/>
  <c r="I46" i="17" s="1"/>
  <c r="G29" i="17"/>
  <c r="G30" i="17"/>
  <c r="G31" i="17"/>
  <c r="G32" i="17"/>
  <c r="G33" i="17"/>
  <c r="M38" i="1" l="1"/>
  <c r="G23" i="28"/>
  <c r="M36" i="1"/>
  <c r="J10" i="24"/>
  <c r="J39" i="24" s="1"/>
  <c r="C1" i="26"/>
  <c r="E42" i="17"/>
  <c r="F46" i="17"/>
  <c r="E46" i="17"/>
  <c r="G41" i="17"/>
  <c r="G40" i="17"/>
  <c r="G39" i="17"/>
  <c r="G38" i="17"/>
  <c r="G37" i="17"/>
  <c r="G36" i="17"/>
  <c r="G35" i="17"/>
  <c r="G34" i="17"/>
  <c r="G28" i="17"/>
  <c r="G27" i="17"/>
  <c r="G26" i="17"/>
  <c r="G25" i="17"/>
  <c r="G24" i="17"/>
  <c r="G23" i="17"/>
  <c r="G22" i="17"/>
  <c r="G21" i="17"/>
  <c r="G20" i="17"/>
  <c r="G19" i="17"/>
  <c r="G18" i="17"/>
  <c r="G17" i="17"/>
  <c r="G16" i="17"/>
  <c r="J37" i="24" l="1"/>
  <c r="J38" i="24"/>
  <c r="J35" i="24"/>
  <c r="J36" i="24"/>
  <c r="J33" i="24"/>
  <c r="J34" i="24"/>
  <c r="J31" i="24"/>
  <c r="J32" i="24"/>
  <c r="J29" i="24"/>
  <c r="J30" i="24"/>
  <c r="J27" i="24"/>
  <c r="J28" i="24"/>
  <c r="J25" i="24"/>
  <c r="J26" i="24"/>
  <c r="J23" i="24"/>
  <c r="J24" i="24"/>
  <c r="J21" i="24"/>
  <c r="J22" i="24"/>
  <c r="J19" i="24"/>
  <c r="J20" i="24"/>
  <c r="J17" i="24"/>
  <c r="J18" i="24"/>
  <c r="J15" i="24"/>
  <c r="J16" i="24"/>
  <c r="J13" i="24"/>
  <c r="J14" i="24"/>
  <c r="J11" i="24"/>
  <c r="J12" i="24"/>
  <c r="AD1" i="26"/>
  <c r="R1" i="26"/>
  <c r="F1" i="26"/>
  <c r="AA1" i="26"/>
  <c r="U1" i="26"/>
  <c r="I1" i="26"/>
  <c r="O1" i="26"/>
  <c r="X1" i="26"/>
  <c r="L1" i="26"/>
  <c r="G46" i="17"/>
  <c r="J40" i="24" l="1"/>
  <c r="L38" i="3"/>
  <c r="N38" i="3" s="1"/>
  <c r="L40" i="3" l="1"/>
  <c r="N40" i="3" s="1"/>
  <c r="L16" i="3"/>
  <c r="L17" i="3"/>
  <c r="N17" i="3" s="1"/>
  <c r="L18" i="3"/>
  <c r="N18" i="3" s="1"/>
  <c r="L19" i="3"/>
  <c r="N19" i="3" s="1"/>
  <c r="L20" i="3"/>
  <c r="N20" i="3" s="1"/>
  <c r="L21" i="3"/>
  <c r="N21" i="3" s="1"/>
  <c r="L22" i="3"/>
  <c r="N22" i="3" s="1"/>
  <c r="L23" i="3"/>
  <c r="N23" i="3" s="1"/>
  <c r="L24" i="3"/>
  <c r="N24" i="3" s="1"/>
  <c r="L25" i="3"/>
  <c r="N25" i="3" s="1"/>
  <c r="L26" i="3"/>
  <c r="N26" i="3" s="1"/>
  <c r="L27" i="3"/>
  <c r="N27" i="3" s="1"/>
  <c r="L28" i="3"/>
  <c r="N28" i="3" s="1"/>
  <c r="L29" i="3"/>
  <c r="N29" i="3" s="1"/>
  <c r="L30" i="3"/>
  <c r="N30" i="3" s="1"/>
  <c r="L31" i="3"/>
  <c r="N31" i="3" s="1"/>
  <c r="L32" i="3"/>
  <c r="N32" i="3" s="1"/>
  <c r="L33" i="3"/>
  <c r="N33" i="3" s="1"/>
  <c r="L34" i="3"/>
  <c r="N34" i="3" s="1"/>
  <c r="L35" i="3"/>
  <c r="N35" i="3" s="1"/>
  <c r="L36" i="3"/>
  <c r="N36" i="3" s="1"/>
  <c r="L37" i="3"/>
  <c r="N37" i="3" s="1"/>
  <c r="L39" i="3"/>
  <c r="N39" i="3" s="1"/>
  <c r="N16" i="3" l="1"/>
  <c r="L14" i="3"/>
  <c r="N14" i="3"/>
  <c r="M42" i="3" s="1"/>
  <c r="M22" i="1" s="1"/>
  <c r="G15" i="28" s="1"/>
  <c r="M11" i="1"/>
  <c r="N27" i="8"/>
  <c r="AB27" i="8"/>
  <c r="AP27" i="8"/>
  <c r="N28" i="8"/>
  <c r="AB28" i="8"/>
  <c r="AP28" i="8"/>
  <c r="N29" i="8"/>
  <c r="AB29" i="8"/>
  <c r="AP29" i="8"/>
  <c r="N30" i="8"/>
  <c r="AB30" i="8"/>
  <c r="AP30" i="8"/>
  <c r="N31" i="8"/>
  <c r="AB31" i="8"/>
  <c r="AP31" i="8"/>
  <c r="N32" i="8"/>
  <c r="AB32" i="8"/>
  <c r="AP32" i="8"/>
  <c r="N33" i="8"/>
  <c r="AB33" i="8"/>
  <c r="AP33" i="8"/>
  <c r="N34" i="8"/>
  <c r="AB34" i="8"/>
  <c r="AP34" i="8"/>
  <c r="N36" i="8"/>
  <c r="AB36" i="8"/>
  <c r="AP36" i="8"/>
  <c r="N37" i="8"/>
  <c r="AB37" i="8"/>
  <c r="AP37" i="8"/>
  <c r="N38" i="8"/>
  <c r="AB38" i="8"/>
  <c r="AP38" i="8"/>
  <c r="N39" i="8"/>
  <c r="AB39" i="8"/>
  <c r="AP39" i="8"/>
  <c r="N40" i="8"/>
  <c r="AB40" i="8"/>
  <c r="AP40" i="8"/>
  <c r="N41" i="8"/>
  <c r="AB41" i="8"/>
  <c r="AP41" i="8"/>
  <c r="N42" i="8"/>
  <c r="AB42" i="8"/>
  <c r="AP42" i="8"/>
  <c r="N43" i="8"/>
  <c r="AB43" i="8"/>
  <c r="AP43" i="8"/>
  <c r="E14" i="3"/>
  <c r="D14" i="3"/>
  <c r="F14" i="3"/>
  <c r="G14" i="3"/>
  <c r="H14" i="3"/>
  <c r="I14" i="3"/>
  <c r="J14" i="3"/>
  <c r="K14" i="3"/>
  <c r="C14" i="3"/>
  <c r="L13" i="4"/>
  <c r="L14" i="4"/>
  <c r="L15" i="4"/>
  <c r="N15" i="4" s="1"/>
  <c r="L16" i="4"/>
  <c r="N16" i="4" s="1"/>
  <c r="L17" i="4"/>
  <c r="N17" i="4" s="1"/>
  <c r="L18" i="4"/>
  <c r="N18" i="4" s="1"/>
  <c r="L19" i="4"/>
  <c r="N19" i="4" s="1"/>
  <c r="L20" i="4"/>
  <c r="N20" i="4" s="1"/>
  <c r="L21" i="4"/>
  <c r="N21" i="4" s="1"/>
  <c r="L22" i="4"/>
  <c r="N22" i="4" s="1"/>
  <c r="L23" i="4"/>
  <c r="N23" i="4" s="1"/>
  <c r="L24" i="4"/>
  <c r="N24" i="4" s="1"/>
  <c r="L25" i="4"/>
  <c r="N25" i="4" s="1"/>
  <c r="L26" i="4"/>
  <c r="N26" i="4" s="1"/>
  <c r="L27" i="4"/>
  <c r="N27" i="4" s="1"/>
  <c r="L28" i="4"/>
  <c r="N28" i="4" s="1"/>
  <c r="L29" i="4"/>
  <c r="N29" i="4" s="1"/>
  <c r="L30" i="4"/>
  <c r="N30" i="4" s="1"/>
  <c r="L31" i="4"/>
  <c r="N31" i="4" s="1"/>
  <c r="L32" i="4"/>
  <c r="N32" i="4" s="1"/>
  <c r="L34" i="4"/>
  <c r="N34" i="4" s="1"/>
  <c r="G13" i="1"/>
  <c r="H4" i="2"/>
  <c r="C24" i="5"/>
  <c r="M26" i="1" s="1"/>
  <c r="F31" i="2"/>
  <c r="X27" i="7"/>
  <c r="X28" i="7"/>
  <c r="X29" i="7"/>
  <c r="T27" i="7"/>
  <c r="T28" i="7"/>
  <c r="T29" i="7"/>
  <c r="X26" i="7"/>
  <c r="T26" i="7"/>
  <c r="N57" i="7"/>
  <c r="N55" i="7"/>
  <c r="N17" i="7"/>
  <c r="F33" i="2"/>
  <c r="G25" i="2"/>
  <c r="P4" i="7"/>
  <c r="E4" i="7"/>
  <c r="T17" i="7"/>
  <c r="M12" i="1"/>
  <c r="F32" i="2"/>
  <c r="J19" i="2"/>
  <c r="F21" i="2" s="1"/>
  <c r="J21" i="2" s="1"/>
  <c r="F46" i="2" s="1"/>
  <c r="C4" i="2"/>
  <c r="M13" i="1"/>
  <c r="K29" i="1" l="1"/>
  <c r="G17" i="28"/>
  <c r="N13" i="4"/>
  <c r="L12" i="4"/>
  <c r="AP44" i="8"/>
  <c r="T31" i="7"/>
  <c r="H63" i="7"/>
  <c r="X31" i="7"/>
  <c r="V63" i="7" s="1"/>
  <c r="M14" i="1"/>
  <c r="G29" i="1"/>
  <c r="AR41" i="8"/>
  <c r="AS43" i="8"/>
  <c r="AS39" i="8"/>
  <c r="AS34" i="8"/>
  <c r="AR32" i="8"/>
  <c r="AS30" i="8"/>
  <c r="AR38" i="8"/>
  <c r="AR29" i="8"/>
  <c r="AB44" i="8"/>
  <c r="AS40" i="8"/>
  <c r="AR37" i="8"/>
  <c r="AS36" i="8"/>
  <c r="AS31" i="8"/>
  <c r="AR28" i="8"/>
  <c r="AR43" i="8"/>
  <c r="AS41" i="8"/>
  <c r="AR39" i="8"/>
  <c r="AS37" i="8"/>
  <c r="AR34" i="8"/>
  <c r="AS32" i="8"/>
  <c r="AR30" i="8"/>
  <c r="AS28" i="8"/>
  <c r="AS42" i="8"/>
  <c r="AR40" i="8"/>
  <c r="AS38" i="8"/>
  <c r="AR36" i="8"/>
  <c r="AS33" i="8"/>
  <c r="AR31" i="8"/>
  <c r="AS29" i="8"/>
  <c r="AS27" i="8"/>
  <c r="AR42" i="8"/>
  <c r="AR33" i="8"/>
  <c r="N14" i="4"/>
  <c r="N12" i="4" s="1"/>
  <c r="N44" i="8"/>
  <c r="AR27" i="8"/>
  <c r="M19" i="1"/>
  <c r="M20" i="1"/>
  <c r="G26" i="2"/>
  <c r="M18" i="1"/>
  <c r="G28" i="2"/>
  <c r="M24" i="1" l="1"/>
  <c r="AR44" i="8"/>
  <c r="M32" i="1"/>
  <c r="K41" i="1" s="1"/>
  <c r="C13" i="6" s="1"/>
  <c r="M21" i="1"/>
  <c r="AR46" i="8"/>
  <c r="I29" i="1" l="1"/>
  <c r="M29" i="1" s="1"/>
  <c r="I63" i="1" s="1"/>
  <c r="G16" i="28"/>
  <c r="G27" i="2"/>
  <c r="J25" i="2" s="1"/>
  <c r="H49" i="17"/>
  <c r="M41" i="1"/>
  <c r="C6" i="26"/>
  <c r="H53" i="17" l="1"/>
  <c r="G13" i="28" s="1"/>
  <c r="H51" i="17"/>
  <c r="G20" i="28"/>
  <c r="K44" i="1"/>
  <c r="M44" i="1" s="1"/>
  <c r="K47" i="1" s="1"/>
  <c r="M47" i="1" s="1"/>
  <c r="F6" i="26"/>
  <c r="L6" i="26"/>
  <c r="O6" i="26"/>
  <c r="U6" i="26"/>
  <c r="R6" i="26"/>
  <c r="I6" i="26"/>
  <c r="AD6" i="26"/>
  <c r="X6" i="26"/>
  <c r="AA6" i="26"/>
  <c r="G29" i="2"/>
  <c r="C7" i="26"/>
  <c r="G19" i="28" l="1"/>
  <c r="H55" i="17"/>
  <c r="G24" i="28" s="1"/>
  <c r="L7" i="26"/>
  <c r="I7" i="26"/>
  <c r="AD7" i="26"/>
  <c r="U7" i="26"/>
  <c r="C9" i="26"/>
  <c r="X7" i="26"/>
  <c r="AA7" i="26"/>
  <c r="F7" i="26"/>
  <c r="R7" i="26"/>
  <c r="O7" i="26"/>
  <c r="H56" i="17" l="1"/>
  <c r="C11" i="26"/>
  <c r="G25" i="28" l="1"/>
  <c r="H57" i="17"/>
  <c r="G26" i="28" s="1"/>
  <c r="C12" i="26"/>
  <c r="C13" i="26" s="1"/>
  <c r="H59" i="17" l="1"/>
  <c r="G12" i="28" s="1"/>
  <c r="G18" i="28"/>
  <c r="C15" i="26"/>
  <c r="AG5" i="26"/>
  <c r="G30" i="2" l="1"/>
  <c r="B3" i="26" l="1"/>
  <c r="E3" i="26" s="1"/>
  <c r="G31" i="2"/>
  <c r="H3" i="26" l="1"/>
  <c r="F3" i="26"/>
  <c r="G32" i="2"/>
  <c r="K3" i="26" l="1"/>
  <c r="G33" i="2"/>
  <c r="J29" i="2" s="1"/>
  <c r="N3" i="26" l="1"/>
  <c r="Q3" i="26" s="1"/>
  <c r="M50" i="1"/>
  <c r="K63" i="1" l="1"/>
  <c r="C14" i="6" s="1"/>
  <c r="B5" i="26"/>
  <c r="E5" i="26" s="1"/>
  <c r="H5" i="26" s="1"/>
  <c r="K5" i="26" s="1"/>
  <c r="N5" i="26" s="1"/>
  <c r="Q5" i="26" s="1"/>
  <c r="T5" i="26" s="1"/>
  <c r="W5" i="26" s="1"/>
  <c r="Z5" i="26" s="1"/>
  <c r="AC5" i="26" s="1"/>
  <c r="T3" i="26"/>
  <c r="M63" i="1" l="1"/>
  <c r="F35" i="2" s="1"/>
  <c r="I35" i="2" s="1"/>
  <c r="C12" i="6"/>
  <c r="F5" i="26"/>
  <c r="W3" i="26"/>
  <c r="Z3" i="26" s="1"/>
  <c r="G35" i="2" l="1"/>
  <c r="H35" i="2"/>
  <c r="J35" i="2" s="1"/>
  <c r="F30" i="2" s="1"/>
  <c r="B4" i="26"/>
  <c r="E4" i="26" s="1"/>
  <c r="K36" i="24"/>
  <c r="L36" i="24" s="1"/>
  <c r="M36" i="24" s="1"/>
  <c r="N36" i="24" s="1"/>
  <c r="K19" i="24"/>
  <c r="L19" i="24" s="1"/>
  <c r="M19" i="24" s="1"/>
  <c r="N19" i="24" s="1"/>
  <c r="K12" i="24"/>
  <c r="L12" i="24" s="1"/>
  <c r="M12" i="24" s="1"/>
  <c r="N12" i="24" s="1"/>
  <c r="K38" i="24"/>
  <c r="L38" i="24" s="1"/>
  <c r="M38" i="24" s="1"/>
  <c r="N38" i="24" s="1"/>
  <c r="AC3" i="26"/>
  <c r="J36" i="2" l="1"/>
  <c r="G38" i="2" s="1"/>
  <c r="G40" i="2" s="1"/>
  <c r="F42" i="2" s="1"/>
  <c r="J42" i="2" s="1"/>
  <c r="H46" i="2" s="1"/>
  <c r="J46" i="2" s="1"/>
  <c r="K39" i="24"/>
  <c r="L39" i="24" s="1"/>
  <c r="M39" i="24" s="1"/>
  <c r="N39" i="24" s="1"/>
  <c r="K18" i="24"/>
  <c r="L18" i="24" s="1"/>
  <c r="K30" i="24"/>
  <c r="L30" i="24" s="1"/>
  <c r="K13" i="24"/>
  <c r="L13" i="24" s="1"/>
  <c r="K14" i="24"/>
  <c r="L14" i="24" s="1"/>
  <c r="K23" i="24"/>
  <c r="L23" i="24" s="1"/>
  <c r="K35" i="24"/>
  <c r="L35" i="24" s="1"/>
  <c r="K25" i="24"/>
  <c r="L25" i="24" s="1"/>
  <c r="K21" i="24"/>
  <c r="L21" i="24" s="1"/>
  <c r="K20" i="24"/>
  <c r="L20" i="24" s="1"/>
  <c r="K32" i="24"/>
  <c r="L32" i="24" s="1"/>
  <c r="K31" i="24"/>
  <c r="L31" i="24" s="1"/>
  <c r="K16" i="24"/>
  <c r="L16" i="24" s="1"/>
  <c r="K37" i="24"/>
  <c r="L37" i="24" s="1"/>
  <c r="K26" i="24"/>
  <c r="L26" i="24" s="1"/>
  <c r="K22" i="24"/>
  <c r="L22" i="24" s="1"/>
  <c r="K28" i="24"/>
  <c r="L28" i="24" s="1"/>
  <c r="K11" i="24"/>
  <c r="K15" i="24"/>
  <c r="L15" i="24" s="1"/>
  <c r="M15" i="24" s="1"/>
  <c r="K27" i="24"/>
  <c r="L27" i="24" s="1"/>
  <c r="K34" i="24"/>
  <c r="L34" i="24" s="1"/>
  <c r="K33" i="24"/>
  <c r="K29" i="24"/>
  <c r="K17" i="24"/>
  <c r="L17" i="24" s="1"/>
  <c r="K24" i="24"/>
  <c r="L24" i="24" s="1"/>
  <c r="H4" i="26"/>
  <c r="F4" i="26"/>
  <c r="F9" i="26" s="1"/>
  <c r="M32" i="24" l="1"/>
  <c r="N32" i="24" s="1"/>
  <c r="M25" i="24"/>
  <c r="N25" i="24" s="1"/>
  <c r="M14" i="24"/>
  <c r="N14" i="24" s="1"/>
  <c r="L33" i="24"/>
  <c r="M33" i="24" s="1"/>
  <c r="M26" i="24"/>
  <c r="N26" i="24" s="1"/>
  <c r="N15" i="24"/>
  <c r="M28" i="24"/>
  <c r="N28" i="24" s="1"/>
  <c r="M16" i="24"/>
  <c r="N16" i="24" s="1"/>
  <c r="M34" i="24"/>
  <c r="N34" i="24" s="1"/>
  <c r="M37" i="24"/>
  <c r="N37" i="24" s="1"/>
  <c r="M31" i="24"/>
  <c r="N31" i="24" s="1"/>
  <c r="M30" i="24"/>
  <c r="N30" i="24" s="1"/>
  <c r="M23" i="24"/>
  <c r="N23" i="24" s="1"/>
  <c r="M13" i="24"/>
  <c r="N13" i="24" s="1"/>
  <c r="M18" i="24"/>
  <c r="N18" i="24" s="1"/>
  <c r="M21" i="24"/>
  <c r="N21" i="24" s="1"/>
  <c r="F11" i="26"/>
  <c r="M17" i="24"/>
  <c r="N17" i="24" s="1"/>
  <c r="L11" i="24"/>
  <c r="K40" i="24"/>
  <c r="M22" i="24"/>
  <c r="N22" i="24" s="1"/>
  <c r="M20" i="24"/>
  <c r="N20" i="24" s="1"/>
  <c r="K4" i="26"/>
  <c r="N4" i="26" s="1"/>
  <c r="Q4" i="26" s="1"/>
  <c r="T4" i="26" s="1"/>
  <c r="W4" i="26" s="1"/>
  <c r="Z4" i="26" s="1"/>
  <c r="AC4" i="26" s="1"/>
  <c r="M24" i="24"/>
  <c r="N24" i="24" s="1"/>
  <c r="L29" i="24"/>
  <c r="M29" i="24" s="1"/>
  <c r="N29" i="24" s="1"/>
  <c r="M27" i="24"/>
  <c r="N27" i="24" s="1"/>
  <c r="M35" i="24"/>
  <c r="N35" i="24" s="1"/>
  <c r="N33" i="24" l="1"/>
  <c r="F12" i="26"/>
  <c r="F13" i="26" s="1"/>
  <c r="F15" i="26" s="1"/>
  <c r="I3" i="26"/>
  <c r="L40" i="24"/>
  <c r="M11" i="24"/>
  <c r="M40" i="24" s="1"/>
  <c r="I5" i="26" l="1"/>
  <c r="I4" i="26"/>
  <c r="N11" i="24"/>
  <c r="N40" i="24" s="1"/>
  <c r="J17" i="26"/>
  <c r="I9" i="26" l="1"/>
  <c r="I11" i="26" s="1"/>
  <c r="I12" i="26" s="1"/>
  <c r="I13" i="26" s="1"/>
  <c r="I15" i="26" s="1"/>
  <c r="L3" i="26" l="1"/>
  <c r="M17" i="26" s="1"/>
  <c r="L5" i="26"/>
  <c r="L4" i="26"/>
  <c r="L9" i="26" l="1"/>
  <c r="L11" i="26" s="1"/>
  <c r="O3" i="26" l="1"/>
  <c r="L12" i="26"/>
  <c r="L13" i="26" s="1"/>
  <c r="P17" i="26" l="1"/>
  <c r="L15" i="26"/>
  <c r="O5" i="26" l="1"/>
  <c r="O4" i="26"/>
  <c r="O9" i="26" l="1"/>
  <c r="O11" i="26" s="1"/>
  <c r="R3" i="26" s="1"/>
  <c r="S17" i="26" s="1"/>
  <c r="O12" i="26" l="1"/>
  <c r="O13" i="26" s="1"/>
  <c r="O15" i="26" s="1"/>
  <c r="R4" i="26" s="1"/>
  <c r="R5" i="26" l="1"/>
  <c r="R9" i="26" s="1"/>
  <c r="R11" i="26" s="1"/>
  <c r="R12" i="26" s="1"/>
  <c r="R13" i="26" s="1"/>
  <c r="R15" i="26" s="1"/>
  <c r="U3" i="26" l="1"/>
  <c r="V17" i="26" s="1"/>
  <c r="U5" i="26"/>
  <c r="U4" i="26"/>
  <c r="U9" i="26" l="1"/>
  <c r="U11" i="26" s="1"/>
  <c r="U12" i="26" s="1"/>
  <c r="U13" i="26" s="1"/>
  <c r="U15" i="26" s="1"/>
  <c r="X3" i="26" l="1"/>
  <c r="Y17" i="26" s="1"/>
  <c r="X4" i="26"/>
  <c r="X5" i="26"/>
  <c r="X9" i="26" l="1"/>
  <c r="X11" i="26" s="1"/>
  <c r="X12" i="26" l="1"/>
  <c r="X13" i="26" s="1"/>
  <c r="X15" i="26" s="1"/>
  <c r="AA3" i="26"/>
  <c r="AB17" i="26" s="1"/>
  <c r="AA4" i="26" l="1"/>
  <c r="AA5" i="26"/>
  <c r="AA9" i="26" l="1"/>
  <c r="AA11" i="26" l="1"/>
  <c r="AA12" i="26" l="1"/>
  <c r="AD3" i="26"/>
  <c r="AE17" i="26" l="1"/>
  <c r="AA13" i="26"/>
  <c r="AA15" i="26" s="1"/>
  <c r="AD5" i="26" l="1"/>
  <c r="AD4" i="26"/>
  <c r="AD9" i="26" l="1"/>
  <c r="AE5" i="26"/>
  <c r="AH5" i="26" s="1"/>
  <c r="AD11" i="26" l="1"/>
  <c r="AD12" i="26" s="1"/>
  <c r="AD13" i="26" l="1"/>
  <c r="AD15" i="2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Tuckerman, Marci L.</author>
  </authors>
  <commentList>
    <comment ref="D12" authorId="0" shapeId="0" xr:uid="{00000000-0006-0000-0800-000001000000}">
      <text>
        <r>
          <rPr>
            <sz val="9"/>
            <color indexed="81"/>
            <rFont val="Tahoma"/>
            <family val="2"/>
          </rPr>
          <t>= Total Contract Sum x Payment &amp; Performance Bond %</t>
        </r>
      </text>
    </comment>
    <comment ref="D13" authorId="0" shapeId="0" xr:uid="{00000000-0006-0000-0800-000002000000}">
      <text>
        <r>
          <rPr>
            <sz val="9"/>
            <color indexed="81"/>
            <rFont val="Tahoma"/>
            <family val="2"/>
          </rPr>
          <t xml:space="preserve">= (Total Construction Sub-Contracted + Contingency) x Contractor Default Insurance Program </t>
        </r>
      </text>
    </comment>
    <comment ref="D14" authorId="0" shapeId="0" xr:uid="{00000000-0006-0000-0800-000003000000}">
      <text>
        <r>
          <rPr>
            <sz val="9"/>
            <color indexed="81"/>
            <rFont val="Tahoma"/>
            <family val="2"/>
          </rPr>
          <t>= Total Contract Sum x General &amp; Excess Liability Insurance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Thomas, Nathaniel (Nate)</author>
  </authors>
  <commentList>
    <comment ref="H55" authorId="0" shapeId="0" xr:uid="{00000000-0006-0000-0900-000001000000}">
      <text>
        <r>
          <rPr>
            <b/>
            <sz val="9"/>
            <color indexed="81"/>
            <rFont val="Tahoma"/>
            <family val="2"/>
          </rPr>
          <t>= Total Cost of Work x Construction Contingency %</t>
        </r>
        <r>
          <rPr>
            <sz val="9"/>
            <color indexed="81"/>
            <rFont val="Tahoma"/>
            <family val="2"/>
          </rPr>
          <t xml:space="preserve">
</t>
        </r>
      </text>
    </comment>
    <comment ref="H56" authorId="0" shapeId="0" xr:uid="{00000000-0006-0000-0900-000002000000}">
      <text>
        <r>
          <rPr>
            <b/>
            <sz val="9"/>
            <color indexed="81"/>
            <rFont val="Tahoma"/>
            <family val="2"/>
          </rPr>
          <t>(Total Cost of Work + Contingency) x CSDS Fee %</t>
        </r>
        <r>
          <rPr>
            <sz val="9"/>
            <color indexed="81"/>
            <rFont val="Tahoma"/>
            <family val="2"/>
          </rPr>
          <t xml:space="preserve">
</t>
        </r>
      </text>
    </comment>
    <comment ref="H57" authorId="0" shapeId="0" xr:uid="{00000000-0006-0000-0900-000003000000}">
      <text>
        <r>
          <rPr>
            <b/>
            <sz val="9"/>
            <color indexed="81"/>
            <rFont val="Tahoma"/>
            <family val="2"/>
          </rPr>
          <t xml:space="preserve">= Sum of (Total Cost of Work + Construction Contingency) x CMR Fee %
</t>
        </r>
      </text>
    </comment>
    <comment ref="H59" authorId="0" shapeId="0" xr:uid="{00000000-0006-0000-0900-000004000000}">
      <text>
        <r>
          <rPr>
            <sz val="9"/>
            <color indexed="81"/>
            <rFont val="Tahoma"/>
            <family val="2"/>
          </rPr>
          <t xml:space="preserve">1. Ensure Ex O has identified the accepted Alternates.
2. Filter for Accepted Alternates in the Accepted Alternates Table. Click the filter button in the Accepted Cell (I69), ensure Blanks is unchecked, and click "OK"
</t>
        </r>
      </text>
    </comment>
  </commentList>
</comments>
</file>

<file path=xl/sharedStrings.xml><?xml version="1.0" encoding="utf-8"?>
<sst xmlns="http://schemas.openxmlformats.org/spreadsheetml/2006/main" count="803" uniqueCount="504">
  <si>
    <t>Criteria</t>
  </si>
  <si>
    <t>Description</t>
  </si>
  <si>
    <t>Range</t>
  </si>
  <si>
    <t>Score</t>
  </si>
  <si>
    <t>Subtotal (B)</t>
  </si>
  <si>
    <t>=</t>
  </si>
  <si>
    <t>Weight</t>
  </si>
  <si>
    <t>x</t>
  </si>
  <si>
    <t xml:space="preserve">Total Qualifications Score  </t>
  </si>
  <si>
    <t>a.</t>
  </si>
  <si>
    <t>b.</t>
  </si>
  <si>
    <t>c.</t>
  </si>
  <si>
    <t>d.</t>
  </si>
  <si>
    <t>e.</t>
  </si>
  <si>
    <t>f.</t>
  </si>
  <si>
    <t>g.</t>
  </si>
  <si>
    <t>Factor</t>
  </si>
  <si>
    <t>Component</t>
  </si>
  <si>
    <t>Proposal</t>
  </si>
  <si>
    <t>Extension</t>
  </si>
  <si>
    <t>Additional Information</t>
  </si>
  <si>
    <t>Total Price Proposal</t>
  </si>
  <si>
    <t>Subtotal (A)</t>
  </si>
  <si>
    <t xml:space="preserve">NPR = </t>
  </si>
  <si>
    <t>Normalized Price Ranking</t>
  </si>
  <si>
    <t>NPR</t>
  </si>
  <si>
    <t>Best Value Calculation</t>
  </si>
  <si>
    <t>Best Value</t>
  </si>
  <si>
    <t>+</t>
  </si>
  <si>
    <t>Best Value = weighted combination of qualifications and price</t>
  </si>
  <si>
    <t>NPR = [1 - ((x - L) / L)] * 100</t>
  </si>
  <si>
    <t>A.</t>
  </si>
  <si>
    <t>B.</t>
  </si>
  <si>
    <t>C.</t>
  </si>
  <si>
    <t>1.</t>
  </si>
  <si>
    <t>2.</t>
  </si>
  <si>
    <t>3.</t>
  </si>
  <si>
    <t>4.</t>
  </si>
  <si>
    <t>5.</t>
  </si>
  <si>
    <t>Notes:</t>
  </si>
  <si>
    <r>
      <t xml:space="preserve">Pre-Construction Stage </t>
    </r>
    <r>
      <rPr>
        <vertAlign val="superscript"/>
        <sz val="11"/>
        <color theme="1"/>
        <rFont val="Arial"/>
        <family val="2"/>
      </rPr>
      <t>1</t>
    </r>
  </si>
  <si>
    <r>
      <t xml:space="preserve">Construction Stage </t>
    </r>
    <r>
      <rPr>
        <vertAlign val="superscript"/>
        <sz val="11"/>
        <color theme="1"/>
        <rFont val="Arial"/>
        <family val="2"/>
      </rPr>
      <t>1</t>
    </r>
  </si>
  <si>
    <t>Proposed price from this DB team [ x ]</t>
  </si>
  <si>
    <t>Lowest proposed price from all DB teams [ L ]</t>
  </si>
  <si>
    <t>Schedule Enhancements</t>
  </si>
  <si>
    <t>Preconstruction Stage Design-Services Fee</t>
  </si>
  <si>
    <t>Preconstruction Fee</t>
  </si>
  <si>
    <t>DB Fee</t>
  </si>
  <si>
    <t>Price</t>
  </si>
  <si>
    <t>Detailed price information provided in DB Proposal Form</t>
  </si>
  <si>
    <t xml:space="preserve">Project Name: </t>
  </si>
  <si>
    <t xml:space="preserve">Evaluator's Name: </t>
  </si>
  <si>
    <t xml:space="preserve">Proposer's Name: </t>
  </si>
  <si>
    <t xml:space="preserve">Evaluation Date: </t>
  </si>
  <si>
    <t>Owner Accepted Schedule Enhancements (+/-)</t>
  </si>
  <si>
    <t>Project Name:</t>
  </si>
  <si>
    <t>Project Number:</t>
  </si>
  <si>
    <t>DB Proposer:</t>
  </si>
  <si>
    <t>Preconstruction Stage Compensation</t>
  </si>
  <si>
    <t xml:space="preserve">Subtotal (1a) </t>
  </si>
  <si>
    <t>Include all Home Office Overhead and Profit</t>
  </si>
  <si>
    <t>Fee ($)</t>
  </si>
  <si>
    <t xml:space="preserve">Subtotal (1b) </t>
  </si>
  <si>
    <t>Include all staff, consultants, overhead and profit of the AOR, excluding Reimbursable Expenses</t>
  </si>
  <si>
    <t>Subtotal (1c)</t>
  </si>
  <si>
    <t>Subtotal (1d)</t>
  </si>
  <si>
    <t>Total Proposed Preconstruction Stage Compensation</t>
  </si>
  <si>
    <t>Fees (1a+1b)</t>
  </si>
  <si>
    <t xml:space="preserve">Subtotal (1d) </t>
  </si>
  <si>
    <t>Subtotal (1)</t>
  </si>
  <si>
    <t>Construction Stage Compensation</t>
  </si>
  <si>
    <t xml:space="preserve">Subtotal (2a) </t>
  </si>
  <si>
    <t>Subtotal (2b)</t>
  </si>
  <si>
    <t>Contingency (%)</t>
  </si>
  <si>
    <t>Subtotal (2c)</t>
  </si>
  <si>
    <t>CSDS Fee (%)</t>
  </si>
  <si>
    <t>Subtotal (2d)</t>
  </si>
  <si>
    <t>Total Proposed Construction Stage DB Compensation</t>
  </si>
  <si>
    <t>Subtotal (2)</t>
  </si>
  <si>
    <r>
      <t>Additional Information</t>
    </r>
    <r>
      <rPr>
        <sz val="11"/>
        <rFont val="Arial"/>
        <family val="2"/>
      </rPr>
      <t xml:space="preserve"> (required - not calculated on this Proposal Form)</t>
    </r>
  </si>
  <si>
    <t>Construction</t>
  </si>
  <si>
    <t>EDGE-certified Business Enterprise Participation Commitment</t>
  </si>
  <si>
    <t>Pre-Construction</t>
  </si>
  <si>
    <t>Total Price</t>
  </si>
  <si>
    <t>Price component of Best Value Selection</t>
  </si>
  <si>
    <r>
      <t>Qualifications</t>
    </r>
    <r>
      <rPr>
        <sz val="12"/>
        <color theme="0"/>
        <rFont val="Arial Black"/>
        <family val="2"/>
      </rPr>
      <t xml:space="preserve"> (Max 100 points)</t>
    </r>
  </si>
  <si>
    <t>Hourly Rate</t>
  </si>
  <si>
    <t>Project Executive</t>
  </si>
  <si>
    <t>Senior Project Manager</t>
  </si>
  <si>
    <t>Project Manager</t>
  </si>
  <si>
    <t>Assistant Project Manager</t>
  </si>
  <si>
    <t>Foreman</t>
  </si>
  <si>
    <t>Project Engineer</t>
  </si>
  <si>
    <t>Project Assistant</t>
  </si>
  <si>
    <t>MEP Specialist</t>
  </si>
  <si>
    <t>Laboratory Specialist</t>
  </si>
  <si>
    <t>Quality Control</t>
  </si>
  <si>
    <t>Safety</t>
  </si>
  <si>
    <t>Construction Scheduler</t>
  </si>
  <si>
    <t>Lead Estimator</t>
  </si>
  <si>
    <t>Lead Scheduling Engineer</t>
  </si>
  <si>
    <t>Administration Assistant</t>
  </si>
  <si>
    <t>Accountant</t>
  </si>
  <si>
    <t>Building Information Modeling (BIM)</t>
  </si>
  <si>
    <t>Intern</t>
  </si>
  <si>
    <t>(additional as needed)</t>
  </si>
  <si>
    <t>Pre-construction Staff (Article 2.3)</t>
  </si>
  <si>
    <t xml:space="preserve"> Construction Staff - not to be passed down to trade contractors (Article 3.2.1) </t>
  </si>
  <si>
    <t>Reimbursable Item (Article 2.5)</t>
  </si>
  <si>
    <t>Amount</t>
  </si>
  <si>
    <t>Notes/Comments</t>
  </si>
  <si>
    <t xml:space="preserve">TOTAL </t>
  </si>
  <si>
    <t>Elevator operator</t>
  </si>
  <si>
    <t>Chutes, hoists, cranes, scaffolding</t>
  </si>
  <si>
    <t>Carpenters</t>
  </si>
  <si>
    <t>Parking</t>
  </si>
  <si>
    <t xml:space="preserve">Project Architect </t>
  </si>
  <si>
    <t>TOTAL - Pre-construction Stage Design-Services Fee</t>
  </si>
  <si>
    <t>General Superintendent</t>
  </si>
  <si>
    <t>Purchasing</t>
  </si>
  <si>
    <t>Days (+/-)</t>
  </si>
  <si>
    <t>Price Adj. (+/-)</t>
  </si>
  <si>
    <r>
      <t xml:space="preserve">DB Contingency </t>
    </r>
    <r>
      <rPr>
        <sz val="11"/>
        <color theme="1"/>
        <rFont val="Arial"/>
        <family val="2"/>
      </rPr>
      <t>(% of the Cost of the Work (CoW)</t>
    </r>
    <r>
      <rPr>
        <vertAlign val="superscript"/>
        <sz val="11"/>
        <color theme="1"/>
        <rFont val="Arial"/>
        <family val="2"/>
      </rPr>
      <t>1</t>
    </r>
    <r>
      <rPr>
        <sz val="11"/>
        <color theme="1"/>
        <rFont val="Arial"/>
        <family val="2"/>
      </rPr>
      <t>)</t>
    </r>
  </si>
  <si>
    <t>Footnotes:</t>
  </si>
  <si>
    <t>Include all AOR staff, consultants, overhead and profit</t>
  </si>
  <si>
    <t>Include all Design Builder Construction Stage Overhead and Profit</t>
  </si>
  <si>
    <t>Price adjustment for alternative schedule proposed by DB</t>
  </si>
  <si>
    <t>General Conditions Cost</t>
  </si>
  <si>
    <t>CSDS Fee</t>
  </si>
  <si>
    <t>Proposal Form (Design-Build Contract - Competitive GMP)</t>
  </si>
  <si>
    <r>
      <t xml:space="preserve">DB Fee </t>
    </r>
    <r>
      <rPr>
        <sz val="11"/>
        <color theme="1"/>
        <rFont val="Arial"/>
        <family val="2"/>
      </rPr>
      <t>(% of the (CoW</t>
    </r>
    <r>
      <rPr>
        <sz val="11"/>
        <color theme="1"/>
        <rFont val="Arial"/>
        <family val="2"/>
      </rPr>
      <t xml:space="preserve"> + DB Contingency + CSDS Fee))</t>
    </r>
  </si>
  <si>
    <t>CoW + 2e</t>
  </si>
  <si>
    <t>CoW + 2e + 2f</t>
  </si>
  <si>
    <t>DB Contingency</t>
  </si>
  <si>
    <t>Subtotal (2e)</t>
  </si>
  <si>
    <t>Subtotal (2f)</t>
  </si>
  <si>
    <t>Subtotal (2g)</t>
  </si>
  <si>
    <t>Design-Build Competitive GMP - Pricing Proposal - Detail</t>
  </si>
  <si>
    <t>Alternate Details</t>
  </si>
  <si>
    <t>Allowance Details</t>
  </si>
  <si>
    <t>SOV Breakdown</t>
  </si>
  <si>
    <t>Alternate:</t>
  </si>
  <si>
    <t>Subcontracted</t>
  </si>
  <si>
    <t>Self-Performed</t>
  </si>
  <si>
    <t>Name</t>
  </si>
  <si>
    <t>Sum of Alternates:</t>
  </si>
  <si>
    <t>Sum of Subcontracted Work:</t>
  </si>
  <si>
    <t>Sum of Self-Performed Work:</t>
  </si>
  <si>
    <t>Alternate pricing is to include cost of construction only.  Fees and contingency are calculated on the Pricing Proposal Summary spreadsheet.</t>
  </si>
  <si>
    <t>#</t>
  </si>
  <si>
    <t>Demolition</t>
  </si>
  <si>
    <t>Finishes</t>
  </si>
  <si>
    <t>Electrical</t>
  </si>
  <si>
    <t>Plumbing</t>
  </si>
  <si>
    <t>HVAC</t>
  </si>
  <si>
    <t>Concrete</t>
  </si>
  <si>
    <t>Masonry</t>
  </si>
  <si>
    <t>Metals</t>
  </si>
  <si>
    <t>Woods, Plastics, Composites</t>
  </si>
  <si>
    <t>Thermal and Moisture Protections</t>
  </si>
  <si>
    <t>Openings</t>
  </si>
  <si>
    <t>Specialties</t>
  </si>
  <si>
    <t>Equipment</t>
  </si>
  <si>
    <t>Furnishings</t>
  </si>
  <si>
    <t>Special Construction</t>
  </si>
  <si>
    <t>Conveying Equipment</t>
  </si>
  <si>
    <t>Fire Suppression</t>
  </si>
  <si>
    <t>Integrated Automation</t>
  </si>
  <si>
    <t>Communications</t>
  </si>
  <si>
    <t>Electronic Safety and Security</t>
  </si>
  <si>
    <t>Earthwork</t>
  </si>
  <si>
    <t>Exterior Improvements</t>
  </si>
  <si>
    <t>Utilities</t>
  </si>
  <si>
    <t>Accepted: y/n</t>
  </si>
  <si>
    <t>Design-Builder Budget given in RFP</t>
  </si>
  <si>
    <t>GMP Proposal</t>
  </si>
  <si>
    <t>Guaranteed Maximum Price</t>
  </si>
  <si>
    <r>
      <t xml:space="preserve">Construction Stage Design-Services (CSDS) Fee </t>
    </r>
    <r>
      <rPr>
        <sz val="11"/>
        <rFont val="Arial"/>
        <family val="2"/>
      </rPr>
      <t>(% of the ( CoW + Cont.))</t>
    </r>
  </si>
  <si>
    <t xml:space="preserve">Project Number: </t>
  </si>
  <si>
    <t>Proposed DB Shared Savings Portion %</t>
  </si>
  <si>
    <t>Cost of the Work is defined as the sum of the General Conditions Costs, Construction Stage Personnel Costs, Subcontract Costs, and Self-Performed work.  Therefore it is the sum of Subtotals 2a, 2b, 2c, 2d.</t>
  </si>
  <si>
    <r>
      <t>CoW</t>
    </r>
    <r>
      <rPr>
        <i/>
        <vertAlign val="superscript"/>
        <sz val="11"/>
        <color theme="1"/>
        <rFont val="Arial"/>
        <family val="2"/>
      </rPr>
      <t>1</t>
    </r>
  </si>
  <si>
    <t xml:space="preserve">Identification of required cost information provided on this proposal is contained in Document 00 52 23 - Agreement Form (Design-Build), definitions of terms are available in Document 00 71 00 - Contracting Definitions (Design-Build Contract).  Current documents are published and available on the OFCC website - http://ofcc.ohio.gov
</t>
  </si>
  <si>
    <r>
      <t>Preconstruction Stage Design-Services Fee</t>
    </r>
    <r>
      <rPr>
        <sz val="11"/>
        <color rgb="FFFF0000"/>
        <rFont val="Arial"/>
        <family val="2"/>
      </rPr>
      <t xml:space="preserve"> </t>
    </r>
    <r>
      <rPr>
        <sz val="11"/>
        <color indexed="8"/>
        <rFont val="Arial"/>
        <family val="2"/>
      </rPr>
      <t>- Exhibit C</t>
    </r>
  </si>
  <si>
    <r>
      <t>Preconstruction Stage Personnel Costs</t>
    </r>
    <r>
      <rPr>
        <b/>
        <sz val="11"/>
        <color theme="1"/>
        <rFont val="Arial"/>
        <family val="2"/>
      </rPr>
      <t xml:space="preserve"> - </t>
    </r>
    <r>
      <rPr>
        <sz val="11"/>
        <color indexed="8"/>
        <rFont val="Arial"/>
        <family val="2"/>
      </rPr>
      <t>Exhibit D</t>
    </r>
  </si>
  <si>
    <r>
      <t xml:space="preserve">Preconstruction Stage Reimbursable Expenses </t>
    </r>
    <r>
      <rPr>
        <sz val="11"/>
        <color indexed="8"/>
        <rFont val="Arial"/>
        <family val="2"/>
      </rPr>
      <t>(Allowance) - Exhibit E</t>
    </r>
  </si>
  <si>
    <t>2a + 2b + 2c + 2d + 2e + 2f + 2g</t>
  </si>
  <si>
    <t>Allowances:</t>
  </si>
  <si>
    <t>Division</t>
  </si>
  <si>
    <t>Sum of Division Subcontracted Work:</t>
  </si>
  <si>
    <t>Sum of Division Self-Performed Work:</t>
  </si>
  <si>
    <t>Total of all Subcontracted and Self-Performed Work</t>
  </si>
  <si>
    <t>Value:</t>
  </si>
  <si>
    <t xml:space="preserve">Self
Y/N </t>
  </si>
  <si>
    <t>Sub
Y/N</t>
  </si>
  <si>
    <t>Sum of Allowances:</t>
  </si>
  <si>
    <t>Allowance 1</t>
  </si>
  <si>
    <t>Allowance 2</t>
  </si>
  <si>
    <t>Allowance 3</t>
  </si>
  <si>
    <t>Allowance 4</t>
  </si>
  <si>
    <t>:</t>
  </si>
  <si>
    <t>Y</t>
  </si>
  <si>
    <t>N</t>
  </si>
  <si>
    <t>Contracting Requirements</t>
  </si>
  <si>
    <t>n</t>
  </si>
  <si>
    <t>Allowance pricing is to include cost of construction only.  Fees and contingency are calculated on the Pricing Proposal Summary spreadsheet.  Proposers must indicate how the allowance will be contracted by entering Y/N in the appropriate box.</t>
  </si>
  <si>
    <t>Preconstruction Stage Personnel Costs</t>
  </si>
  <si>
    <t>Preconstruction Stage Reimbursable Expenses</t>
  </si>
  <si>
    <t>Construction Stage Personnel Costs</t>
  </si>
  <si>
    <t>Completed by Proposer</t>
  </si>
  <si>
    <t>Completed by PM</t>
  </si>
  <si>
    <t>Auto Completed</t>
  </si>
  <si>
    <t>Auto Completed Total</t>
  </si>
  <si>
    <t>Electrical Power Generation</t>
  </si>
  <si>
    <r>
      <rPr>
        <b/>
        <i/>
        <sz val="10"/>
        <color theme="1"/>
        <rFont val="Arial"/>
        <family val="2"/>
      </rPr>
      <t>Instructions:</t>
    </r>
    <r>
      <rPr>
        <i/>
        <sz val="10"/>
        <color theme="1"/>
        <rFont val="Arial"/>
        <family val="2"/>
      </rPr>
      <t xml:space="preserve"> For each applicable staff member please indicate the number of staff for the position that will be assigned to the project, the hourly rate for the position and the total hours of all staff at that position.  The "Total" column calculates the hourly rate multiplied by the total hours.  If the position is included in the Pre-construction Fee  (Article 2.3 of the DB Agreement Form) please enter an "X" in appropriate column.  You may add rows/positions as needed. </t>
    </r>
    <r>
      <rPr>
        <i/>
        <u/>
        <sz val="10"/>
        <color theme="1"/>
        <rFont val="Arial"/>
        <family val="2"/>
      </rPr>
      <t xml:space="preserve"> If you add rows, please verify that the Subtotals and Total are calculating correctly.</t>
    </r>
  </si>
  <si>
    <r>
      <rPr>
        <b/>
        <i/>
        <sz val="10"/>
        <color theme="1"/>
        <rFont val="Arial"/>
        <family val="2"/>
      </rPr>
      <t>Instructions:</t>
    </r>
    <r>
      <rPr>
        <i/>
        <sz val="10"/>
        <color theme="1"/>
        <rFont val="Arial"/>
        <family val="2"/>
      </rPr>
      <t xml:space="preserve"> For each applicable staff member, indicate the number of staff for the position that will be assigned to the project, the hourly rate for the position and the total hours of all staff at that position. The "Total" column calculates the hourly rate multiplied by the total hours. If the position is included in the Pre-construction Fee  (Article 2.4 of the DB Agreement Form) please enter an "X" in appropriate column. </t>
    </r>
    <r>
      <rPr>
        <i/>
        <u/>
        <sz val="10"/>
        <color theme="1"/>
        <rFont val="Arial"/>
        <family val="2"/>
      </rPr>
      <t>You may add rows/positions as needed.  If you add rows, please verify that the Subtotals and Total are calculating correctly.</t>
    </r>
  </si>
  <si>
    <r>
      <rPr>
        <b/>
        <i/>
        <sz val="10"/>
        <color indexed="8"/>
        <rFont val="Arial"/>
        <family val="2"/>
      </rPr>
      <t>Instructions</t>
    </r>
    <r>
      <rPr>
        <i/>
        <sz val="10"/>
        <color indexed="8"/>
        <rFont val="Arial"/>
        <family val="2"/>
      </rPr>
      <t xml:space="preserve">: For each applicable item, please include the total cost.  If an item is intended to be provided by the Owner, enter an "X" in the appropriate column.  If an item is to be provided by a subcontractor, no "Total Cost" information is required.  </t>
    </r>
    <r>
      <rPr>
        <i/>
        <u/>
        <sz val="10"/>
        <color indexed="8"/>
        <rFont val="Arial"/>
        <family val="2"/>
      </rPr>
      <t>You may add rows/positions as needed.  If you add rows, please verify that the Subtotals and Total are calculating correctly.</t>
    </r>
  </si>
  <si>
    <t>Principal</t>
  </si>
  <si>
    <t>Project Design Lead</t>
  </si>
  <si>
    <t>Project Coordinator</t>
  </si>
  <si>
    <t>CAD/BIM Designer</t>
  </si>
  <si>
    <t>Mechanical Engineer</t>
  </si>
  <si>
    <t>Plumbing Engineer</t>
  </si>
  <si>
    <t>Electrical Engineer</t>
  </si>
  <si>
    <t>Fire Suppression Engineer</t>
  </si>
  <si>
    <t>Civil Engineer</t>
  </si>
  <si>
    <t>Structural Engineer</t>
  </si>
  <si>
    <t>Landscape Architect</t>
  </si>
  <si>
    <t>Interior Designer</t>
  </si>
  <si>
    <t>Hazardous Materials Consultant</t>
  </si>
  <si>
    <t>Estimating Manager</t>
  </si>
  <si>
    <t>Estimator</t>
  </si>
  <si>
    <t>Administrative Assistant</t>
  </si>
  <si>
    <t>Date</t>
  </si>
  <si>
    <t>to</t>
  </si>
  <si>
    <t>Other</t>
  </si>
  <si>
    <t>Total Hours</t>
  </si>
  <si>
    <t>Total Cost</t>
  </si>
  <si>
    <t>Personnel</t>
  </si>
  <si>
    <t>Instructions:</t>
  </si>
  <si>
    <t>1.        Adjust the "Year" labels</t>
  </si>
  <si>
    <t>● Hours = actual employee compensation</t>
  </si>
  <si>
    <t>2.        Adjust month labels to align with the "Time Period"</t>
  </si>
  <si>
    <t>● Scheduled overtime is not included</t>
  </si>
  <si>
    <t>3.        In "Personnel" column, enter the title and last name of each employee</t>
  </si>
  <si>
    <t>4.        Enter the proposed employee hours for each phase</t>
  </si>
  <si>
    <t>5.        Enter the hourly rate for each employee, for each year</t>
  </si>
  <si>
    <t>6.        Adjust the black cell fill for each phase to align with the projected month where the phase will occur</t>
  </si>
  <si>
    <t>Jan</t>
  </si>
  <si>
    <t>Feb</t>
  </si>
  <si>
    <t>Mar</t>
  </si>
  <si>
    <t>Apr</t>
  </si>
  <si>
    <t>May</t>
  </si>
  <si>
    <t>Jun</t>
  </si>
  <si>
    <t>Jul</t>
  </si>
  <si>
    <t>Aug</t>
  </si>
  <si>
    <t>Sep</t>
  </si>
  <si>
    <t>Oct</t>
  </si>
  <si>
    <t>Nov</t>
  </si>
  <si>
    <t>Dec</t>
  </si>
  <si>
    <t>July</t>
  </si>
  <si>
    <t>Phase</t>
  </si>
  <si>
    <t>Commissioning</t>
  </si>
  <si>
    <t>Close Out</t>
  </si>
  <si>
    <t>Field Personnel</t>
  </si>
  <si>
    <t>Monthly Hours</t>
  </si>
  <si>
    <t>Ttl Hrs</t>
  </si>
  <si>
    <t>&lt;&lt;Title - Last Name&gt;&gt;</t>
  </si>
  <si>
    <t>Office Personnel</t>
  </si>
  <si>
    <t>Total Construction Cost</t>
  </si>
  <si>
    <t>Included in Pre - construction Fee  (Art. 2.4) (insert "X")</t>
  </si>
  <si>
    <t>Total Hrs</t>
  </si>
  <si>
    <t>N/A</t>
  </si>
  <si>
    <t>Pre-Design - Program Verification</t>
  </si>
  <si>
    <t>Schematic Design</t>
  </si>
  <si>
    <t>Design Development</t>
  </si>
  <si>
    <t>Construction Documents</t>
  </si>
  <si>
    <t>GMP/Amendments</t>
  </si>
  <si>
    <t>Best Value Rating Form (Design-Build Contract - Competitive GMP)</t>
  </si>
  <si>
    <r>
      <rPr>
        <b/>
        <i/>
        <sz val="10"/>
        <color indexed="8"/>
        <rFont val="Arial"/>
        <family val="2"/>
      </rPr>
      <t>Instructions</t>
    </r>
    <r>
      <rPr>
        <i/>
        <sz val="10"/>
        <color indexed="8"/>
        <rFont val="Arial"/>
        <family val="2"/>
      </rPr>
      <t xml:space="preserve">: Please list each reimbursable item and the total allocated.  The Notes/Comments column can be used to provide additional detail or explanation of the item.  </t>
    </r>
    <r>
      <rPr>
        <b/>
        <i/>
        <sz val="10"/>
        <color indexed="8"/>
        <rFont val="Arial"/>
        <family val="2"/>
      </rPr>
      <t>DO NOT include THE FOLLOWING OVERHEAD EXPENSES Travel, Lodging or Parking as  reimbursable items AS THESE ARE INCLUDED IN THE FEE.</t>
    </r>
  </si>
  <si>
    <t>Proposed Staffing</t>
  </si>
  <si>
    <t>Implementation Plan, Staff Availability, Flexibility to Schedule Changes</t>
  </si>
  <si>
    <t>0 - 20</t>
  </si>
  <si>
    <t>Subcontracting Plan</t>
  </si>
  <si>
    <t>Prequalification Plan, Packaging Plan / Self-Performance, Design-Assist Strategies</t>
  </si>
  <si>
    <t>0 - 10</t>
  </si>
  <si>
    <t>EDGE Plan</t>
  </si>
  <si>
    <t>Outreach Plan, Demonstrated Services Participation, Construction Goal per Package</t>
  </si>
  <si>
    <t>0 - 5</t>
  </si>
  <si>
    <t>Estimating Strategies</t>
  </si>
  <si>
    <t>AOR / DB Collaboration Strategies, Use of Estimating &amp; Market Pricing, Design-Assist Proposals</t>
  </si>
  <si>
    <t>Procurement Strategies</t>
  </si>
  <si>
    <t>Buyout Plan. Long-lead &amp; Bulk Purchase Strategies, Support of Owner Objectives</t>
  </si>
  <si>
    <t>6.</t>
  </si>
  <si>
    <t>Value Added Suggestions</t>
  </si>
  <si>
    <t xml:space="preserve">Alternates, Payback Periods, Benefits </t>
  </si>
  <si>
    <t>7.</t>
  </si>
  <si>
    <t>Timeline</t>
  </si>
  <si>
    <t>Baseline / Alternate Schedule(s), Phasing / Procurement Plan(s), Milestones / Activities</t>
  </si>
  <si>
    <t>8.</t>
  </si>
  <si>
    <t>Site Logistics &amp; Safety Plan</t>
  </si>
  <si>
    <t>Site Logistics Plan, Safety Plan, Graphic Project Phasing Plan</t>
  </si>
  <si>
    <t>9.</t>
  </si>
  <si>
    <t>Quality Assurance / Quality Control Plan</t>
  </si>
  <si>
    <t>Design Phase, Estimating &amp; Scheduling, Construction Phase</t>
  </si>
  <si>
    <t>10.</t>
  </si>
  <si>
    <t>Unique Challenges &amp; Solutions</t>
  </si>
  <si>
    <t>Project / Scope Characteristics, Budget / Schedule Characteristics, Quality / Process Characteristics</t>
  </si>
  <si>
    <t>EDGE Participation % (Based on Total Compensation)</t>
  </si>
  <si>
    <t>Consultant 1</t>
  </si>
  <si>
    <t>Section</t>
  </si>
  <si>
    <t>Exhibit</t>
  </si>
  <si>
    <t>Document Name</t>
  </si>
  <si>
    <t>A</t>
  </si>
  <si>
    <t>B</t>
  </si>
  <si>
    <t>Project Schedule</t>
  </si>
  <si>
    <t>C</t>
  </si>
  <si>
    <t>D</t>
  </si>
  <si>
    <t>Personnel Costs Rate Schedule</t>
  </si>
  <si>
    <t>E</t>
  </si>
  <si>
    <t>F</t>
  </si>
  <si>
    <t>General Conditions Costs Description</t>
  </si>
  <si>
    <t>G</t>
  </si>
  <si>
    <t>Assumptions and Clarifications</t>
  </si>
  <si>
    <t>H</t>
  </si>
  <si>
    <t>Project Estimate</t>
  </si>
  <si>
    <t>I</t>
  </si>
  <si>
    <t>Construction Progress Schedule</t>
  </si>
  <si>
    <t>J</t>
  </si>
  <si>
    <t>Staffing Plan</t>
  </si>
  <si>
    <t>K</t>
  </si>
  <si>
    <t>Subcontractor Work Scopes</t>
  </si>
  <si>
    <t>L</t>
  </si>
  <si>
    <t>Scope of DB Self Perform</t>
  </si>
  <si>
    <t>M</t>
  </si>
  <si>
    <t>O</t>
  </si>
  <si>
    <t>P</t>
  </si>
  <si>
    <t>Supplementary Scope Statement (AOR)</t>
  </si>
  <si>
    <t>DB COMPETITIVE GMP - Exhibit C</t>
  </si>
  <si>
    <t>Architect of Record's Fee Schedule (Pre-Con)</t>
  </si>
  <si>
    <t>DB COMPETITIVE GMP - Exhibit D</t>
  </si>
  <si>
    <t>Pre-Construction Personnel Costs</t>
  </si>
  <si>
    <t>DB COMPETITIVE GMP - Exhibit E</t>
  </si>
  <si>
    <t>Pre-Construction Reimbursable Items</t>
  </si>
  <si>
    <t>DB COMPETITIVE GMP - Exhibit F</t>
  </si>
  <si>
    <t>DB COMPETITIVE GMP - Exhibit H</t>
  </si>
  <si>
    <t>This exhibit includes the project estimate broken out by bid package and supported by a detailed cost estimate. The Total Cost Columns must be completed for submission.</t>
  </si>
  <si>
    <t>DB shall attach a complete detailed estimate for cost of construction and cost of work.</t>
  </si>
  <si>
    <t>Package #</t>
  </si>
  <si>
    <t>Estimate</t>
  </si>
  <si>
    <t>Bid (if applicable at time of GMP)</t>
  </si>
  <si>
    <t>Over/(Under)</t>
  </si>
  <si>
    <t>Total Construction Sub-Contracted</t>
  </si>
  <si>
    <t>Percent</t>
  </si>
  <si>
    <t>Construction Stage Personnel Cost (refer to Exhibit J)</t>
  </si>
  <si>
    <t xml:space="preserve">Total Cost of Work </t>
  </si>
  <si>
    <t>Construction Contingency</t>
  </si>
  <si>
    <t>Design Builder Fee</t>
  </si>
  <si>
    <t>Total Contract Sum</t>
  </si>
  <si>
    <t>DB COMPETITIVE GMP - Exhibit J</t>
  </si>
  <si>
    <t>DB COMPETITIVE GMP - Exhibit M</t>
  </si>
  <si>
    <t>Allowances</t>
  </si>
  <si>
    <t>Number</t>
  </si>
  <si>
    <t>Cost</t>
  </si>
  <si>
    <t>Total Allowances</t>
  </si>
  <si>
    <t>DB COMPETITIVE GMP - Exhibit N</t>
  </si>
  <si>
    <t>Unit Prices</t>
  </si>
  <si>
    <t xml:space="preserve">This exhibit includes a complete list and detailed description all unit price items with related measurements. All Unit prices must include all labor and material to perform the work.    Overhead and Profit should NOT be included and will be added at the time of executed change order. </t>
  </si>
  <si>
    <t>Quantity</t>
  </si>
  <si>
    <t>Unit of Measure</t>
  </si>
  <si>
    <t>DB COMPETITIVE GMP - Exhibit O</t>
  </si>
  <si>
    <t>Alternates</t>
  </si>
  <si>
    <t>Bid Package Number and Name</t>
  </si>
  <si>
    <t>Alternate Name</t>
  </si>
  <si>
    <t>Critical Decision Date</t>
  </si>
  <si>
    <t>Alternate Number</t>
  </si>
  <si>
    <t>Sum of Alternates</t>
  </si>
  <si>
    <t>Subcontracts Total</t>
  </si>
  <si>
    <t>Preconstruction Services</t>
  </si>
  <si>
    <t>CDI</t>
  </si>
  <si>
    <t>Perf &amp; Pay Bond</t>
  </si>
  <si>
    <t>Actual GC %</t>
  </si>
  <si>
    <t>Estimated GC $</t>
  </si>
  <si>
    <t>% Diff</t>
  </si>
  <si>
    <t>Liability Insurance</t>
  </si>
  <si>
    <t>General Conditions</t>
  </si>
  <si>
    <t>Personnel Cost</t>
  </si>
  <si>
    <t>Sub-Total</t>
  </si>
  <si>
    <t>Contingency</t>
  </si>
  <si>
    <t>Fee</t>
  </si>
  <si>
    <t>Percent Match to Previous Iteration</t>
  </si>
  <si>
    <r>
      <t xml:space="preserve">Construction Stage Personnel Costs </t>
    </r>
    <r>
      <rPr>
        <sz val="11"/>
        <color indexed="8"/>
        <rFont val="Arial"/>
        <family val="2"/>
      </rPr>
      <t>(Exhibit J)</t>
    </r>
  </si>
  <si>
    <r>
      <t xml:space="preserve">Proposed Cost of Subcontractor Work </t>
    </r>
    <r>
      <rPr>
        <sz val="11"/>
        <rFont val="Arial"/>
        <family val="2"/>
      </rPr>
      <t>(Exhibit H)</t>
    </r>
  </si>
  <si>
    <t>Alternate Total</t>
  </si>
  <si>
    <t>This exhibit includes a complete list and detailed description of all Alternates and final date the Alternate can be accepted by the Owner.
Accepted alternate prices will be added below Total Base Contract Sum on Exihibit H</t>
  </si>
  <si>
    <r>
      <t xml:space="preserve">Status: 
</t>
    </r>
    <r>
      <rPr>
        <b/>
        <sz val="9"/>
        <color theme="1"/>
        <rFont val="Arial"/>
        <family val="2"/>
      </rPr>
      <t>A=Accept 
R=Reject 
P=Pending</t>
    </r>
  </si>
  <si>
    <t>R</t>
  </si>
  <si>
    <t>Sub-Contractor</t>
  </si>
  <si>
    <t xml:space="preserve">Allowances (Exhibit M) </t>
  </si>
  <si>
    <t>Acccepted Alternates (Exhibit O)</t>
  </si>
  <si>
    <t>Construction Stage Design-Services (CSDS) Fee</t>
  </si>
  <si>
    <r>
      <t xml:space="preserve">Proposed Cost of Self-Performed Work </t>
    </r>
    <r>
      <rPr>
        <sz val="11"/>
        <rFont val="Arial"/>
        <family val="2"/>
      </rPr>
      <t>(Exhibit H)</t>
    </r>
  </si>
  <si>
    <t>Estimated GC %</t>
  </si>
  <si>
    <t>CSDS</t>
  </si>
  <si>
    <t>Total %</t>
  </si>
  <si>
    <t xml:space="preserve">Program Verification </t>
  </si>
  <si>
    <t>Program Verification</t>
  </si>
  <si>
    <t xml:space="preserve">Design Development </t>
  </si>
  <si>
    <t xml:space="preserve"> Program Verification</t>
  </si>
  <si>
    <t>Temporary Facilities - Trailers &amp; Sanitary Facilities</t>
  </si>
  <si>
    <t>Jobsite Trailer Utilities</t>
  </si>
  <si>
    <t>Office &amp; Janitorial Supplies / Furnishings &amp; Equipment / Water / Etc</t>
  </si>
  <si>
    <t>Office Communications Equipment / Printing / Postage / Project Photographs</t>
  </si>
  <si>
    <t>Office First Aid / Fire Protection / Safety / Signage / Wayfinding</t>
  </si>
  <si>
    <t xml:space="preserve">Project Site Progress / Dust Control / Final Cleaning </t>
  </si>
  <si>
    <t xml:space="preserve">Dumpsters  - including recycling for LEED </t>
  </si>
  <si>
    <t>Construction Fence / Access Points / Washout Areas / Include Traffic Officers</t>
  </si>
  <si>
    <t>Temporary Roads / Lighting / Weather Protection / Enclosure / Barricades / Laydown Area</t>
  </si>
  <si>
    <t>Provided by Subcontractor (insert "X")</t>
  </si>
  <si>
    <t>Provided by Owner
(insert "X")</t>
  </si>
  <si>
    <t>%</t>
  </si>
  <si>
    <t>Construction Bond DB  (lump sum to extend bonds to 100% of Contract Sum)*</t>
  </si>
  <si>
    <t>Builder's Risk Insurance (lump sum)*</t>
  </si>
  <si>
    <t>Amount ($)</t>
  </si>
  <si>
    <t>Completed by PM before distribution</t>
  </si>
  <si>
    <t>Construction Budget</t>
  </si>
  <si>
    <t>Qualification Rating</t>
  </si>
  <si>
    <t>Pricing Rating</t>
  </si>
  <si>
    <t>MM/DD/YYYY</t>
  </si>
  <si>
    <t>Milestone</t>
  </si>
  <si>
    <t>Contract Time</t>
  </si>
  <si>
    <t>Projected Date</t>
  </si>
  <si>
    <t>Interim Milestone 1</t>
  </si>
  <si>
    <t># Days (calendar)</t>
  </si>
  <si>
    <t>Interim Milestone 2</t>
  </si>
  <si>
    <t>Interim Milestone 3</t>
  </si>
  <si>
    <t>Substantial Completion</t>
  </si>
  <si>
    <r>
      <t xml:space="preserve">General Conditions Costs </t>
    </r>
    <r>
      <rPr>
        <sz val="11"/>
        <rFont val="Arial"/>
        <family val="2"/>
      </rPr>
      <t>(Exhibit F)</t>
    </r>
  </si>
  <si>
    <t>*</t>
  </si>
  <si>
    <t>These Percentages will be carried through on Change Orders</t>
  </si>
  <si>
    <t>Subcontractor Default Insurance* (if applicable)</t>
  </si>
  <si>
    <t>Year</t>
  </si>
  <si>
    <t xml:space="preserve">  Consultant 1</t>
  </si>
  <si>
    <t xml:space="preserve"> General  Conditions (refer to Exhibit F)</t>
  </si>
  <si>
    <t>The proposer will complete the fields highlighted in yellow</t>
  </si>
  <si>
    <t>Instructions to Proposers:  Submitting a Complete Proposal</t>
  </si>
  <si>
    <t>Helpful Hints:</t>
  </si>
  <si>
    <t>Complete the pink fields on the "Pricing Proposal" Worksheet  and "Exhibit F General Conditions"</t>
  </si>
  <si>
    <t>Check your formulas if rows were added</t>
  </si>
  <si>
    <r>
      <t xml:space="preserve">Instructions to OSU Project Manager: </t>
    </r>
    <r>
      <rPr>
        <sz val="11"/>
        <color theme="1"/>
        <rFont val="Arial"/>
        <family val="2"/>
      </rPr>
      <t>Prior to sending "Best Value Rating Form" to proposers</t>
    </r>
  </si>
  <si>
    <t>Table of Contents - Exhibits</t>
  </si>
  <si>
    <t>Costs and Milestones</t>
  </si>
  <si>
    <t>Design Build Competitive GMP</t>
  </si>
  <si>
    <t xml:space="preserve">Contract Summary </t>
  </si>
  <si>
    <t xml:space="preserve">Schedule of Incentives </t>
  </si>
  <si>
    <t xml:space="preserve">Schedule of Alternates </t>
  </si>
  <si>
    <t xml:space="preserve">Schedule of Unit Prices </t>
  </si>
  <si>
    <t xml:space="preserve">Schedule of Allowances </t>
  </si>
  <si>
    <t>Instructions</t>
  </si>
  <si>
    <t>See Worksheet</t>
  </si>
  <si>
    <t>See Worksheet - feeds Exhibit H "Project Estimate"</t>
  </si>
  <si>
    <t>See Worksheet - feeds Pricing Proposal &amp; Exhibit H "Project Estimate"</t>
  </si>
  <si>
    <t>See Worksheet - feeds "Pricing Proposal"</t>
  </si>
  <si>
    <t>See Worksheet - feeds "Pricing Proposal" &amp; Exhibit H "Project Estimate"</t>
  </si>
  <si>
    <t>Exhibits that do not apply, shall be submitted as "N/A"</t>
  </si>
  <si>
    <t>All materials must include project name, number, date and Exhibit name</t>
  </si>
  <si>
    <t>G.C. %</t>
  </si>
  <si>
    <t>Best Value Rating Form Instructions (DBCGMP)</t>
  </si>
  <si>
    <t>Proposed Amount</t>
  </si>
  <si>
    <t>Refer to instructions in RFP for submittal content and format</t>
  </si>
  <si>
    <t>This exhibit includes a complete list and detailed description of all Allowance Items with related measurements. All Allowances are to be held by the D/B.
Allowance pricing is to include cost of construction only.  Fees and contingency are calculated on the Pricing Proposal Summary spreadsheet.  Proposers must indicate how the allowance will be contracted by entering Y/N in the appropriate box.</t>
  </si>
  <si>
    <r>
      <rPr>
        <b/>
        <sz val="10"/>
        <rFont val="Arial"/>
        <family val="2"/>
      </rPr>
      <t xml:space="preserve">Provided by DB </t>
    </r>
    <r>
      <rPr>
        <sz val="10"/>
        <rFont val="Arial"/>
        <family val="2"/>
      </rPr>
      <t>- beginning with the kick-off meeting and ending with contract completion. It is updated through each design phase. It identifies, coordinates and integrates the anticipated design, BIM (if applicable), construction, commissioning, furniture, moving, correction period, government authority reviews, OSU's responsibilities, release of funding (if applicable), and other activities as necessary for the timely completion of the work.</t>
    </r>
  </si>
  <si>
    <r>
      <rPr>
        <b/>
        <sz val="10"/>
        <rFont val="Arial"/>
        <family val="2"/>
      </rPr>
      <t>Provided by DB</t>
    </r>
    <r>
      <rPr>
        <sz val="10"/>
        <rFont val="Arial"/>
        <family val="2"/>
      </rPr>
      <t xml:space="preserve"> - This exhibit includes a complete list of the assumptions and clarifications made by the DB while preparing the GMP Amendment and is intended to clarify the information contained in the Basis Documents, but is not intended to otherwise modify the contract.  Submit in this order: 
(1) General
(2) Exclusions
(3) By Bid Package</t>
    </r>
  </si>
  <si>
    <r>
      <rPr>
        <b/>
        <sz val="10"/>
        <rFont val="Arial"/>
        <family val="2"/>
      </rPr>
      <t>Provided by DB</t>
    </r>
    <r>
      <rPr>
        <sz val="10"/>
        <rFont val="Arial"/>
        <family val="2"/>
      </rPr>
      <t xml:space="preserve"> - This exhibit includes a detailed scope-of-work description for each anticipated subcontract.</t>
    </r>
  </si>
  <si>
    <r>
      <rPr>
        <b/>
        <sz val="10"/>
        <rFont val="Arial"/>
        <family val="2"/>
      </rPr>
      <t>Provided by DB</t>
    </r>
    <r>
      <rPr>
        <sz val="10"/>
        <rFont val="Arial"/>
        <family val="2"/>
      </rPr>
      <t xml:space="preserve"> - This exhibit includes a detailed scope-of-work description for all trade Work the D/B proposes to perform itself or through a D/B Affiliated Entity if the requirements in the contract are met; otherwise this scope-of-work will be performed by a subcontractor.</t>
    </r>
  </si>
  <si>
    <r>
      <rPr>
        <b/>
        <sz val="10"/>
        <rFont val="Arial"/>
        <family val="2"/>
      </rPr>
      <t>Provided by DB</t>
    </r>
    <r>
      <rPr>
        <sz val="10"/>
        <rFont val="Arial"/>
        <family val="2"/>
      </rPr>
      <t xml:space="preserve"> - This exhibit includes a detailed description of all performance incentives/bonuses applicable to the work including related measurement/entitlement and payment terms.  If shared savings  was available on this project it would have been identified at the time of the RFQ and/or RFP. Other incentives require approval of the Director of Projects and Assistant Vice President.</t>
    </r>
  </si>
  <si>
    <t>AOR Fee Schedule for Personnel</t>
  </si>
  <si>
    <r>
      <rPr>
        <b/>
        <sz val="10"/>
        <rFont val="Arial"/>
        <family val="2"/>
      </rPr>
      <t>Provided by DB</t>
    </r>
    <r>
      <rPr>
        <sz val="10"/>
        <rFont val="Arial"/>
        <family val="2"/>
      </rPr>
      <t xml:space="preserve"> - The Progress schedule for performance of the contract; showing the time for completing the work within the contract times; the planned sequences for performing the various components of the work; the interrelationship between the activities of the subcontractors, A/E, DB, OSU, and Commissioning Agent; subcontractors’ resource and cost loading information; and BIM (if applicable); as periodically updated during the performance of the work.  Identification of critical path shall be included, unless otherwise specified by OSU PM.</t>
    </r>
  </si>
  <si>
    <t xml:space="preserve">All Exhibits , "Pricing Proposal" and "Summary" must be submitted with DB's proposal.  </t>
  </si>
  <si>
    <t>Building Permit</t>
  </si>
  <si>
    <t>Inspection Fees</t>
  </si>
  <si>
    <t>Invoices will be required at time of billing.</t>
  </si>
  <si>
    <r>
      <t xml:space="preserve">Obtain an official copy from the State of Ohio OFCC website at </t>
    </r>
    <r>
      <rPr>
        <sz val="10"/>
        <color rgb="FF0070C0"/>
        <rFont val="Arial"/>
        <family val="2"/>
      </rPr>
      <t>http://ofcc.ohio.gov/Portals/0/Documents/AgrmntsStdRqrmnts/DesignBuild/M180-00_54_13-AOR_Scope_Statement_DB.pdf</t>
    </r>
  </si>
  <si>
    <t>DB's Preconstruction Services (Pricing Prooposal)</t>
  </si>
  <si>
    <t>Total Proposed Contract Amount</t>
  </si>
  <si>
    <r>
      <t>2.1</t>
    </r>
    <r>
      <rPr>
        <sz val="9"/>
        <color theme="1"/>
        <rFont val="Arial"/>
        <family val="2"/>
      </rPr>
      <t xml:space="preserve"> Contract Total</t>
    </r>
  </si>
  <si>
    <r>
      <t xml:space="preserve">      2.2 </t>
    </r>
    <r>
      <rPr>
        <sz val="9"/>
        <color theme="1"/>
        <rFont val="Arial"/>
        <family val="2"/>
      </rPr>
      <t>Preconstruction Stage Compensation</t>
    </r>
  </si>
  <si>
    <r>
      <t xml:space="preserve">      2.3 </t>
    </r>
    <r>
      <rPr>
        <sz val="9"/>
        <color theme="1"/>
        <rFont val="Arial"/>
        <family val="2"/>
      </rPr>
      <t>Construction Stage Compensation</t>
    </r>
  </si>
  <si>
    <r>
      <t xml:space="preserve">      2.3.2 </t>
    </r>
    <r>
      <rPr>
        <sz val="9"/>
        <color theme="1"/>
        <rFont val="Arial"/>
        <family val="2"/>
      </rPr>
      <t xml:space="preserve"> DB’s Contingency</t>
    </r>
  </si>
  <si>
    <r>
      <t xml:space="preserve">2.3.3 </t>
    </r>
    <r>
      <rPr>
        <sz val="9"/>
        <color theme="1"/>
        <rFont val="Arial"/>
        <family val="2"/>
      </rPr>
      <t>Construction Stage Design Services Fee</t>
    </r>
  </si>
  <si>
    <r>
      <t xml:space="preserve">2.3.1.4 </t>
    </r>
    <r>
      <rPr>
        <sz val="9"/>
        <color theme="1"/>
        <rFont val="Arial"/>
        <family val="2"/>
      </rPr>
      <t>Self-Performed</t>
    </r>
  </si>
  <si>
    <r>
      <t xml:space="preserve">2.3.1.3 </t>
    </r>
    <r>
      <rPr>
        <sz val="9"/>
        <color theme="1"/>
        <rFont val="Arial"/>
        <family val="2"/>
      </rPr>
      <t>Subcontracted</t>
    </r>
  </si>
  <si>
    <r>
      <t xml:space="preserve">2.3.1.2 </t>
    </r>
    <r>
      <rPr>
        <sz val="9"/>
        <color theme="1"/>
        <rFont val="Arial"/>
        <family val="2"/>
      </rPr>
      <t>General Conditions Costs</t>
    </r>
  </si>
  <si>
    <r>
      <t xml:space="preserve">2.3.1.1 </t>
    </r>
    <r>
      <rPr>
        <sz val="9"/>
        <color theme="1"/>
        <rFont val="Arial"/>
        <family val="2"/>
      </rPr>
      <t>Construction Stage Personnel Costs</t>
    </r>
  </si>
  <si>
    <r>
      <t xml:space="preserve">            2.3.2.1</t>
    </r>
    <r>
      <rPr>
        <sz val="9"/>
        <color theme="1"/>
        <rFont val="Arial"/>
        <family val="2"/>
      </rPr>
      <t xml:space="preserve"> Contingency Review Dates</t>
    </r>
  </si>
  <si>
    <r>
      <t>6.1</t>
    </r>
    <r>
      <rPr>
        <sz val="9"/>
        <color theme="1"/>
        <rFont val="Arial"/>
        <family val="2"/>
      </rPr>
      <t xml:space="preserve"> Contract Times to which Liquidated Damages apply. 
To be completed in coordination with the OSU Project Manager.</t>
    </r>
  </si>
  <si>
    <r>
      <t xml:space="preserve">2.2.2 </t>
    </r>
    <r>
      <rPr>
        <sz val="9"/>
        <color theme="1"/>
        <rFont val="Arial"/>
        <family val="2"/>
      </rPr>
      <t>Preconstruction Stage Design Services</t>
    </r>
  </si>
  <si>
    <r>
      <t xml:space="preserve">2.2.1 </t>
    </r>
    <r>
      <rPr>
        <sz val="9"/>
        <color theme="1"/>
        <rFont val="Arial"/>
        <family val="2"/>
      </rPr>
      <t>Preconstruction Fee</t>
    </r>
  </si>
  <si>
    <r>
      <t xml:space="preserve">2.2.3 </t>
    </r>
    <r>
      <rPr>
        <sz val="9"/>
        <color theme="1"/>
        <rFont val="Arial"/>
        <family val="2"/>
      </rPr>
      <t>Preconstruction Stage Personnel Costs</t>
    </r>
  </si>
  <si>
    <r>
      <t xml:space="preserve">2.2.4 </t>
    </r>
    <r>
      <rPr>
        <sz val="9"/>
        <color theme="1"/>
        <rFont val="Arial"/>
        <family val="2"/>
      </rPr>
      <t>Preconstruction Reimbursable Expenses</t>
    </r>
  </si>
  <si>
    <r>
      <t xml:space="preserve">2.3.1 </t>
    </r>
    <r>
      <rPr>
        <sz val="9"/>
        <color theme="1"/>
        <rFont val="Arial"/>
        <family val="2"/>
      </rPr>
      <t>Cost of Work</t>
    </r>
  </si>
  <si>
    <r>
      <t>2.3.4</t>
    </r>
    <r>
      <rPr>
        <sz val="9"/>
        <color theme="1"/>
        <rFont val="Arial"/>
        <family val="2"/>
      </rPr>
      <t xml:space="preserve">  DB’s Fee</t>
    </r>
  </si>
  <si>
    <t>General &amp; Professional Liability are included in Overhead (DB Fee)</t>
  </si>
  <si>
    <t>Site Logistics Plan, Safety Plan, Graphic Project Phasing Plan, Contractor Pre-Work Evaluation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</si>
</sst>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
    <numFmt numFmtId="167" formatCode="0.0%"/>
    <numFmt numFmtId="168" formatCode="[$-F800]dddd\,\ mmmm\ dd\,\ yyyy"/>
    <numFmt numFmtId="169" formatCode="0.000%"/>
    <numFmt numFmtId="170" formatCode="0.000000%"/>
  </numFmts>
  <fonts count="74" x14ac:knownFonts="1">
    <font>
      <sz val="11"/>
      <color theme="1"/>
      <name val="Calibri"/>
      <family val="2"/>
      <scheme val="minor"/>
    </font>
    <font>
      <sz val="11"/>
      <color theme="1"/>
      <name val="Arial"/>
      <family val="2"/>
    </font>
    <font>
      <b/>
      <sz val="11"/>
      <color theme="1"/>
      <name val="Arial"/>
      <family val="2"/>
    </font>
    <font>
      <b/>
      <sz val="12"/>
      <color theme="0"/>
      <name val="Arial Black"/>
      <family val="2"/>
    </font>
    <font>
      <b/>
      <sz val="12"/>
      <color theme="1"/>
      <name val="Arial"/>
      <family val="2"/>
    </font>
    <font>
      <sz val="12"/>
      <color theme="1"/>
      <name val="Arial"/>
      <family val="2"/>
    </font>
    <font>
      <sz val="12"/>
      <color theme="0"/>
      <name val="Arial Black"/>
      <family val="2"/>
    </font>
    <font>
      <i/>
      <sz val="11"/>
      <color theme="1"/>
      <name val="Arial"/>
      <family val="2"/>
    </font>
    <font>
      <sz val="9"/>
      <color theme="1"/>
      <name val="Arial"/>
      <family val="2"/>
    </font>
    <font>
      <b/>
      <sz val="14"/>
      <color theme="1"/>
      <name val="Arial"/>
      <family val="2"/>
    </font>
    <font>
      <sz val="8"/>
      <color theme="1"/>
      <name val="Arial"/>
      <family val="2"/>
    </font>
    <font>
      <sz val="11"/>
      <color theme="2"/>
      <name val="Arial"/>
      <family val="2"/>
    </font>
    <font>
      <vertAlign val="superscript"/>
      <sz val="11"/>
      <color theme="1"/>
      <name val="Arial"/>
      <family val="2"/>
    </font>
    <font>
      <b/>
      <sz val="16"/>
      <color theme="1"/>
      <name val="Arial"/>
      <family val="2"/>
    </font>
    <font>
      <sz val="10"/>
      <color theme="1"/>
      <name val="Arial"/>
      <family val="2"/>
    </font>
    <font>
      <sz val="11"/>
      <color theme="1"/>
      <name val="Calibri"/>
      <family val="2"/>
    </font>
    <font>
      <sz val="11"/>
      <color theme="1"/>
      <name val="Calibri"/>
      <family val="2"/>
      <scheme val="minor"/>
    </font>
    <font>
      <b/>
      <sz val="11"/>
      <color theme="1"/>
      <name val="Calibri"/>
      <family val="2"/>
      <scheme val="minor"/>
    </font>
    <font>
      <b/>
      <sz val="16"/>
      <color theme="1"/>
      <name val="Arial Narrow"/>
      <family val="2"/>
    </font>
    <font>
      <sz val="18"/>
      <color theme="1"/>
      <name val="Calibri"/>
      <family val="2"/>
      <scheme val="minor"/>
    </font>
    <font>
      <sz val="11"/>
      <color theme="0" tint="-4.9989318521683403E-2"/>
      <name val="Arial"/>
      <family val="2"/>
    </font>
    <font>
      <b/>
      <sz val="12"/>
      <color theme="1"/>
      <name val="Calibri"/>
      <family val="2"/>
      <scheme val="minor"/>
    </font>
    <font>
      <sz val="11"/>
      <color theme="0"/>
      <name val="Arial Black"/>
      <family val="2"/>
    </font>
    <font>
      <sz val="11"/>
      <color indexed="8"/>
      <name val="Arial"/>
      <family val="2"/>
    </font>
    <font>
      <i/>
      <sz val="11"/>
      <name val="Arial"/>
      <family val="2"/>
    </font>
    <font>
      <b/>
      <i/>
      <sz val="11"/>
      <color theme="1"/>
      <name val="Arial"/>
      <family val="2"/>
    </font>
    <font>
      <sz val="11"/>
      <name val="Arial"/>
      <family val="2"/>
    </font>
    <font>
      <sz val="11"/>
      <name val="Calibri"/>
      <family val="2"/>
      <scheme val="minor"/>
    </font>
    <font>
      <b/>
      <sz val="11"/>
      <name val="Arial"/>
      <family val="2"/>
    </font>
    <font>
      <sz val="10"/>
      <name val="Arial"/>
      <family val="2"/>
    </font>
    <font>
      <b/>
      <i/>
      <sz val="11"/>
      <name val="Arial"/>
      <family val="2"/>
    </font>
    <font>
      <b/>
      <sz val="12"/>
      <name val="Arial"/>
      <family val="2"/>
    </font>
    <font>
      <sz val="8"/>
      <name val="Arial"/>
      <family val="2"/>
    </font>
    <font>
      <strike/>
      <sz val="11"/>
      <color theme="1"/>
      <name val="Arial"/>
      <family val="2"/>
    </font>
    <font>
      <b/>
      <strike/>
      <sz val="12"/>
      <color theme="1"/>
      <name val="Arial"/>
      <family val="2"/>
    </font>
    <font>
      <i/>
      <sz val="11"/>
      <color rgb="FFFF0000"/>
      <name val="Arial"/>
      <family val="2"/>
    </font>
    <font>
      <sz val="11"/>
      <color rgb="FFFF0000"/>
      <name val="Arial"/>
      <family val="2"/>
    </font>
    <font>
      <sz val="8"/>
      <color rgb="FFFF0000"/>
      <name val="Arial"/>
      <family val="2"/>
    </font>
    <font>
      <i/>
      <sz val="10"/>
      <name val="Arial"/>
      <family val="2"/>
    </font>
    <font>
      <b/>
      <sz val="10"/>
      <name val="Arial"/>
      <family val="2"/>
    </font>
    <font>
      <sz val="9"/>
      <name val="Arial"/>
      <family val="2"/>
    </font>
    <font>
      <sz val="12"/>
      <name val="Arial"/>
      <family val="2"/>
    </font>
    <font>
      <i/>
      <vertAlign val="superscript"/>
      <sz val="11"/>
      <color theme="1"/>
      <name val="Arial"/>
      <family val="2"/>
    </font>
    <font>
      <b/>
      <sz val="16"/>
      <name val="Arial Narrow"/>
      <family val="2"/>
    </font>
    <font>
      <b/>
      <sz val="12"/>
      <color theme="0"/>
      <name val="Arial"/>
      <family val="2"/>
    </font>
    <font>
      <b/>
      <sz val="10"/>
      <color theme="0"/>
      <name val="Arial"/>
      <family val="2"/>
    </font>
    <font>
      <sz val="10"/>
      <color theme="0"/>
      <name val="Arial"/>
      <family val="2"/>
    </font>
    <font>
      <b/>
      <sz val="10"/>
      <color theme="1"/>
      <name val="Arial"/>
      <family val="2"/>
    </font>
    <font>
      <i/>
      <sz val="10"/>
      <color theme="1"/>
      <name val="Arial"/>
      <family val="2"/>
    </font>
    <font>
      <i/>
      <u/>
      <sz val="10"/>
      <color theme="1"/>
      <name val="Arial"/>
      <family val="2"/>
    </font>
    <font>
      <b/>
      <i/>
      <sz val="10"/>
      <color theme="1"/>
      <name val="Arial"/>
      <family val="2"/>
    </font>
    <font>
      <i/>
      <sz val="10"/>
      <color indexed="8"/>
      <name val="Arial"/>
      <family val="2"/>
    </font>
    <font>
      <b/>
      <i/>
      <sz val="10"/>
      <color indexed="8"/>
      <name val="Arial"/>
      <family val="2"/>
    </font>
    <font>
      <i/>
      <sz val="10"/>
      <color rgb="FF000000"/>
      <name val="Arial"/>
      <family val="2"/>
    </font>
    <font>
      <i/>
      <u/>
      <sz val="10"/>
      <color indexed="8"/>
      <name val="Arial"/>
      <family val="2"/>
    </font>
    <font>
      <b/>
      <sz val="11"/>
      <color rgb="FFFF0000"/>
      <name val="Arial"/>
      <family val="2"/>
    </font>
    <font>
      <sz val="9"/>
      <color rgb="FFFF0000"/>
      <name val="Arial"/>
      <family val="2"/>
    </font>
    <font>
      <b/>
      <sz val="8"/>
      <color theme="1"/>
      <name val="Arial"/>
      <family val="2"/>
    </font>
    <font>
      <b/>
      <sz val="8"/>
      <name val="Arial"/>
      <family val="2"/>
    </font>
    <font>
      <b/>
      <sz val="8"/>
      <color theme="0"/>
      <name val="Arial"/>
      <family val="2"/>
    </font>
    <font>
      <u/>
      <sz val="11"/>
      <color theme="10"/>
      <name val="Calibri"/>
      <family val="2"/>
      <scheme val="minor"/>
    </font>
    <font>
      <u/>
      <sz val="11"/>
      <color theme="11"/>
      <name val="Calibri"/>
      <family val="2"/>
      <scheme val="minor"/>
    </font>
    <font>
      <b/>
      <sz val="10"/>
      <color rgb="FF000000"/>
      <name val="Arial"/>
      <family val="2"/>
    </font>
    <font>
      <sz val="10"/>
      <color rgb="FF000000"/>
      <name val="Arial"/>
      <family val="2"/>
    </font>
    <font>
      <b/>
      <sz val="9"/>
      <color indexed="81"/>
      <name val="Tahoma"/>
      <family val="2"/>
    </font>
    <font>
      <sz val="9"/>
      <color indexed="81"/>
      <name val="Tahoma"/>
      <family val="2"/>
    </font>
    <font>
      <b/>
      <sz val="9"/>
      <color theme="1"/>
      <name val="Arial"/>
      <family val="2"/>
    </font>
    <font>
      <sz val="11"/>
      <color theme="0"/>
      <name val="Arial"/>
      <family val="2"/>
    </font>
    <font>
      <b/>
      <sz val="11"/>
      <color theme="0"/>
      <name val="Arial"/>
      <family val="2"/>
    </font>
    <font>
      <b/>
      <sz val="14"/>
      <name val="Arial"/>
      <family val="2"/>
    </font>
    <font>
      <sz val="14"/>
      <color theme="1"/>
      <name val="Arial"/>
      <family val="2"/>
    </font>
    <font>
      <b/>
      <sz val="14"/>
      <color theme="0"/>
      <name val="Arial"/>
      <family val="2"/>
    </font>
    <font>
      <sz val="9"/>
      <color theme="0"/>
      <name val="Arial"/>
      <family val="2"/>
    </font>
    <font>
      <sz val="10"/>
      <color rgb="FF0070C0"/>
      <name val="Arial"/>
      <family val="2"/>
    </font>
  </fonts>
  <fills count="2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tint="-0.499984740745262"/>
        <bgColor indexed="64"/>
      </patternFill>
    </fill>
    <fill>
      <patternFill patternType="solid">
        <fgColor theme="0"/>
        <bgColor indexed="64"/>
      </patternFill>
    </fill>
    <fill>
      <patternFill patternType="solid">
        <fgColor rgb="FFC5D9F1"/>
        <bgColor indexed="64"/>
      </patternFill>
    </fill>
    <fill>
      <patternFill patternType="solid">
        <fgColor rgb="FFFFFFC9"/>
        <bgColor indexed="64"/>
      </patternFill>
    </fill>
    <fill>
      <patternFill patternType="solid">
        <fgColor theme="0" tint="-0.34998626667073579"/>
        <bgColor indexed="64"/>
      </patternFill>
    </fill>
    <fill>
      <patternFill patternType="solid">
        <fgColor theme="1"/>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1" tint="0.499984740745262"/>
        <bgColor indexed="64"/>
      </patternFill>
    </fill>
    <fill>
      <patternFill patternType="solid">
        <fgColor theme="0" tint="-0.14996795556505021"/>
        <bgColor indexed="64"/>
      </patternFill>
    </fill>
    <fill>
      <patternFill patternType="solid">
        <fgColor rgb="FFD9D9D9"/>
        <bgColor rgb="FF000000"/>
      </patternFill>
    </fill>
    <fill>
      <patternFill patternType="solid">
        <fgColor rgb="FFFFFFCC"/>
        <bgColor rgb="FF000000"/>
      </patternFill>
    </fill>
    <fill>
      <patternFill patternType="solid">
        <fgColor rgb="FFC5D9F1"/>
        <bgColor rgb="FF000000"/>
      </patternFill>
    </fill>
    <fill>
      <patternFill patternType="solid">
        <fgColor indexed="65"/>
        <bgColor indexed="64"/>
      </patternFill>
    </fill>
    <fill>
      <patternFill patternType="solid">
        <fgColor rgb="FFD9D9D9"/>
        <bgColor indexed="64"/>
      </patternFill>
    </fill>
    <fill>
      <patternFill patternType="solid">
        <fgColor rgb="FFD9DAD9"/>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rgb="FFC5D98D"/>
        <bgColor indexed="64"/>
      </patternFill>
    </fill>
    <fill>
      <patternFill patternType="solid">
        <fgColor rgb="FFC4D79B"/>
        <bgColor indexed="64"/>
      </patternFill>
    </fill>
  </fills>
  <borders count="8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ck">
        <color auto="1"/>
      </left>
      <right style="thick">
        <color auto="1"/>
      </right>
      <top style="thick">
        <color auto="1"/>
      </top>
      <bottom style="thick">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thin">
        <color auto="1"/>
      </top>
      <bottom/>
      <diagonal/>
    </border>
    <border>
      <left/>
      <right/>
      <top style="medium">
        <color auto="1"/>
      </top>
      <bottom/>
      <diagonal/>
    </border>
    <border>
      <left/>
      <right/>
      <top/>
      <bottom style="medium">
        <color auto="1"/>
      </bottom>
      <diagonal/>
    </border>
    <border>
      <left style="thin">
        <color auto="1"/>
      </left>
      <right style="thin">
        <color auto="1"/>
      </right>
      <top style="thin">
        <color auto="1"/>
      </top>
      <bottom style="medium">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top/>
      <bottom style="hair">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bottom/>
      <diagonal/>
    </border>
    <border>
      <left/>
      <right style="medium">
        <color auto="1"/>
      </right>
      <top style="thin">
        <color auto="1"/>
      </top>
      <bottom style="thin">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medium">
        <color auto="1"/>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auto="1"/>
      </left>
      <right/>
      <top/>
      <bottom/>
      <diagonal/>
    </border>
    <border>
      <left style="medium">
        <color auto="1"/>
      </left>
      <right style="medium">
        <color auto="1"/>
      </right>
      <top style="medium">
        <color auto="1"/>
      </top>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right style="thin">
        <color auto="1"/>
      </right>
      <top/>
      <bottom style="medium">
        <color auto="1"/>
      </bottom>
      <diagonal/>
    </border>
    <border>
      <left style="medium">
        <color auto="1"/>
      </left>
      <right style="medium">
        <color auto="1"/>
      </right>
      <top/>
      <bottom style="medium">
        <color auto="1"/>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auto="1"/>
      </left>
      <right style="medium">
        <color indexed="64"/>
      </right>
      <top style="medium">
        <color indexed="64"/>
      </top>
      <bottom style="medium">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s>
  <cellStyleXfs count="16">
    <xf numFmtId="0" fontId="0" fillId="0" borderId="0"/>
    <xf numFmtId="9" fontId="16" fillId="0" borderId="0" applyFont="0" applyFill="0" applyBorder="0" applyAlignment="0" applyProtection="0"/>
    <xf numFmtId="44" fontId="29" fillId="0" borderId="0" applyFont="0" applyFill="0" applyBorder="0" applyAlignment="0" applyProtection="0"/>
    <xf numFmtId="0" fontId="29" fillId="0" borderId="0"/>
    <xf numFmtId="9" fontId="29" fillId="0" borderId="0" applyFont="0" applyFill="0" applyBorder="0" applyAlignment="0" applyProtection="0"/>
    <xf numFmtId="44" fontId="16"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cellStyleXfs>
  <cellXfs count="1040">
    <xf numFmtId="0" fontId="0" fillId="0" borderId="0" xfId="0"/>
    <xf numFmtId="0" fontId="1" fillId="0" borderId="0" xfId="0" applyFont="1" applyProtection="1"/>
    <xf numFmtId="0" fontId="11" fillId="0" borderId="0" xfId="0" applyFont="1" applyAlignment="1" applyProtection="1">
      <alignment horizontal="center" vertical="center"/>
    </xf>
    <xf numFmtId="0" fontId="1" fillId="0" borderId="22" xfId="0" applyFont="1" applyBorder="1" applyProtection="1"/>
    <xf numFmtId="165" fontId="6" fillId="5" borderId="28" xfId="0" applyNumberFormat="1" applyFont="1" applyFill="1" applyBorder="1" applyAlignment="1" applyProtection="1">
      <alignment horizontal="center"/>
    </xf>
    <xf numFmtId="0" fontId="3" fillId="5" borderId="29" xfId="0" applyFont="1" applyFill="1" applyBorder="1" applyProtection="1"/>
    <xf numFmtId="0" fontId="1" fillId="5" borderId="29" xfId="0" applyFont="1" applyFill="1" applyBorder="1" applyProtection="1"/>
    <xf numFmtId="0" fontId="1" fillId="5" borderId="30" xfId="0" applyFont="1" applyFill="1" applyBorder="1" applyProtection="1"/>
    <xf numFmtId="0" fontId="8" fillId="0" borderId="0" xfId="0" applyFont="1" applyAlignment="1" applyProtection="1">
      <alignment horizontal="center" vertical="center"/>
    </xf>
    <xf numFmtId="0" fontId="2" fillId="0" borderId="2"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0" xfId="0" quotePrefix="1" applyFont="1" applyAlignment="1" applyProtection="1">
      <alignment horizontal="center" vertical="center"/>
    </xf>
    <xf numFmtId="0" fontId="8" fillId="0" borderId="0" xfId="0" applyFont="1" applyAlignment="1" applyProtection="1">
      <alignment horizontal="center" vertical="top"/>
    </xf>
    <xf numFmtId="0" fontId="2" fillId="0" borderId="5" xfId="0" applyFont="1" applyBorder="1" applyProtection="1"/>
    <xf numFmtId="0" fontId="2" fillId="0" borderId="7" xfId="0" applyFont="1" applyBorder="1" applyAlignment="1" applyProtection="1">
      <alignment vertical="center"/>
    </xf>
    <xf numFmtId="0" fontId="2" fillId="0" borderId="6" xfId="0" applyFont="1" applyBorder="1" applyAlignment="1" applyProtection="1">
      <alignment vertical="center"/>
    </xf>
    <xf numFmtId="0" fontId="2" fillId="0" borderId="7" xfId="0" applyFont="1" applyBorder="1" applyProtection="1"/>
    <xf numFmtId="49" fontId="1" fillId="0" borderId="8" xfId="0" applyNumberFormat="1" applyFont="1" applyBorder="1" applyAlignment="1" applyProtection="1">
      <alignment horizontal="center" vertical="center"/>
    </xf>
    <xf numFmtId="0" fontId="1" fillId="0" borderId="10" xfId="0" applyFont="1" applyBorder="1" applyAlignment="1" applyProtection="1">
      <alignment vertical="center"/>
    </xf>
    <xf numFmtId="0" fontId="1" fillId="0" borderId="5" xfId="0" applyFont="1" applyBorder="1" applyAlignment="1" applyProtection="1">
      <alignment horizontal="center" vertical="center"/>
    </xf>
    <xf numFmtId="0" fontId="1" fillId="0" borderId="14" xfId="0" applyFont="1" applyBorder="1" applyProtection="1"/>
    <xf numFmtId="0" fontId="1" fillId="0" borderId="16" xfId="0" applyFont="1" applyBorder="1" applyProtection="1"/>
    <xf numFmtId="0" fontId="1" fillId="0" borderId="13" xfId="0" applyFont="1" applyBorder="1" applyProtection="1"/>
    <xf numFmtId="0" fontId="1" fillId="0" borderId="8" xfId="0"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164" fontId="1" fillId="0" borderId="9" xfId="0" applyNumberFormat="1" applyFont="1" applyFill="1" applyBorder="1" applyAlignment="1" applyProtection="1">
      <alignment horizontal="center" vertical="center"/>
    </xf>
    <xf numFmtId="164" fontId="1" fillId="0" borderId="24" xfId="0" applyNumberFormat="1" applyFont="1" applyBorder="1" applyAlignment="1" applyProtection="1">
      <alignment horizontal="center" vertical="center"/>
    </xf>
    <xf numFmtId="0" fontId="10" fillId="0" borderId="6" xfId="0" applyFont="1" applyBorder="1" applyAlignment="1" applyProtection="1">
      <alignment horizontal="left" vertical="center"/>
    </xf>
    <xf numFmtId="0" fontId="10" fillId="0" borderId="6" xfId="0" applyFont="1" applyBorder="1" applyAlignment="1" applyProtection="1">
      <alignment vertical="top"/>
    </xf>
    <xf numFmtId="0" fontId="1" fillId="0" borderId="15" xfId="0" applyFont="1" applyBorder="1" applyAlignment="1" applyProtection="1">
      <alignment horizontal="center" vertical="center"/>
    </xf>
    <xf numFmtId="0" fontId="1" fillId="0" borderId="6" xfId="0" applyFont="1" applyBorder="1" applyAlignment="1" applyProtection="1">
      <alignment vertical="center"/>
    </xf>
    <xf numFmtId="0" fontId="4" fillId="0" borderId="0" xfId="0" applyFont="1" applyBorder="1" applyAlignment="1" applyProtection="1">
      <alignment horizontal="center" vertical="center"/>
    </xf>
    <xf numFmtId="165" fontId="6" fillId="5" borderId="25" xfId="0" applyNumberFormat="1" applyFont="1" applyFill="1" applyBorder="1" applyAlignment="1" applyProtection="1">
      <alignment horizontal="center"/>
    </xf>
    <xf numFmtId="0" fontId="3" fillId="5" borderId="26" xfId="0" applyFont="1" applyFill="1" applyBorder="1" applyProtection="1"/>
    <xf numFmtId="0" fontId="1" fillId="5" borderId="26" xfId="0" applyFont="1" applyFill="1" applyBorder="1" applyProtection="1"/>
    <xf numFmtId="0" fontId="1" fillId="5" borderId="27" xfId="0" applyFont="1" applyFill="1" applyBorder="1" applyProtection="1"/>
    <xf numFmtId="0" fontId="2" fillId="0" borderId="0" xfId="0" applyFont="1" applyProtection="1"/>
    <xf numFmtId="0" fontId="1" fillId="5" borderId="25" xfId="0" applyFont="1" applyFill="1" applyBorder="1" applyProtection="1"/>
    <xf numFmtId="0" fontId="10" fillId="0" borderId="0" xfId="0" applyFont="1" applyBorder="1" applyAlignment="1" applyProtection="1">
      <alignment horizontal="left" vertical="center" wrapText="1"/>
    </xf>
    <xf numFmtId="0" fontId="14" fillId="0" borderId="0" xfId="0" applyFont="1" applyAlignment="1" applyProtection="1">
      <alignment horizontal="right" vertical="center"/>
    </xf>
    <xf numFmtId="5" fontId="2" fillId="0" borderId="8" xfId="0" applyNumberFormat="1" applyFont="1" applyFill="1" applyBorder="1" applyAlignment="1" applyProtection="1">
      <alignment horizontal="center" vertical="center"/>
    </xf>
    <xf numFmtId="5" fontId="2" fillId="0" borderId="10" xfId="0" applyNumberFormat="1" applyFont="1" applyFill="1" applyBorder="1" applyAlignment="1" applyProtection="1">
      <alignment horizontal="center" vertical="center"/>
    </xf>
    <xf numFmtId="0" fontId="10" fillId="0" borderId="0" xfId="0" applyFont="1" applyAlignment="1" applyProtection="1">
      <alignment vertical="center" wrapText="1"/>
    </xf>
    <xf numFmtId="0" fontId="18" fillId="0" borderId="0" xfId="0" applyFont="1" applyAlignment="1" applyProtection="1">
      <alignment vertical="center"/>
    </xf>
    <xf numFmtId="0" fontId="20" fillId="0" borderId="0" xfId="0" applyFont="1" applyAlignment="1" applyProtection="1">
      <alignment horizontal="right" vertical="center"/>
    </xf>
    <xf numFmtId="0" fontId="13" fillId="0" borderId="0" xfId="0" applyFont="1" applyAlignment="1" applyProtection="1">
      <alignment vertical="center"/>
    </xf>
    <xf numFmtId="0" fontId="21" fillId="0" borderId="0" xfId="0" applyFont="1" applyBorder="1" applyAlignment="1" applyProtection="1">
      <alignment horizontal="left" vertical="center" indent="1"/>
    </xf>
    <xf numFmtId="49" fontId="22" fillId="5" borderId="0" xfId="0" applyNumberFormat="1" applyFont="1" applyFill="1" applyAlignment="1" applyProtection="1">
      <alignment horizontal="center" vertical="center"/>
    </xf>
    <xf numFmtId="0" fontId="22" fillId="5" borderId="0" xfId="0" applyFont="1" applyFill="1" applyAlignment="1" applyProtection="1">
      <alignment vertical="center"/>
    </xf>
    <xf numFmtId="0" fontId="1" fillId="0" borderId="17" xfId="0" applyFont="1" applyBorder="1" applyAlignment="1" applyProtection="1">
      <alignment vertical="center"/>
    </xf>
    <xf numFmtId="164" fontId="7" fillId="0" borderId="17" xfId="0" applyNumberFormat="1" applyFont="1" applyFill="1" applyBorder="1" applyAlignment="1" applyProtection="1">
      <alignment horizontal="center" vertical="center"/>
    </xf>
    <xf numFmtId="0" fontId="1" fillId="0" borderId="17" xfId="0" applyFont="1" applyBorder="1" applyAlignment="1" applyProtection="1">
      <alignment horizontal="center" vertical="center"/>
    </xf>
    <xf numFmtId="0" fontId="2" fillId="0" borderId="0" xfId="0" quotePrefix="1" applyFont="1" applyBorder="1" applyAlignment="1" applyProtection="1">
      <alignment horizontal="center" vertical="center"/>
    </xf>
    <xf numFmtId="0" fontId="1" fillId="0" borderId="0" xfId="0" applyFont="1" applyFill="1" applyBorder="1" applyAlignment="1" applyProtection="1">
      <alignment horizontal="center" vertical="center"/>
    </xf>
    <xf numFmtId="164" fontId="2" fillId="0" borderId="0" xfId="0" applyNumberFormat="1" applyFont="1" applyFill="1" applyBorder="1" applyAlignment="1" applyProtection="1">
      <alignment horizontal="center" vertical="center"/>
    </xf>
    <xf numFmtId="0" fontId="14" fillId="0" borderId="0" xfId="0" applyFont="1" applyBorder="1" applyAlignment="1" applyProtection="1">
      <alignment horizontal="center" vertical="center"/>
    </xf>
    <xf numFmtId="0" fontId="2" fillId="0" borderId="23" xfId="0" applyFont="1" applyBorder="1" applyAlignment="1" applyProtection="1">
      <alignment vertical="center"/>
    </xf>
    <xf numFmtId="0" fontId="1" fillId="0" borderId="23" xfId="0" applyFont="1" applyBorder="1" applyAlignment="1" applyProtection="1">
      <alignment vertical="center"/>
    </xf>
    <xf numFmtId="0" fontId="25" fillId="0" borderId="23" xfId="0" applyFont="1" applyBorder="1" applyAlignment="1" applyProtection="1">
      <alignment horizontal="center" vertical="center"/>
    </xf>
    <xf numFmtId="0" fontId="17" fillId="0" borderId="23" xfId="0" quotePrefix="1" applyFont="1" applyBorder="1" applyAlignment="1" applyProtection="1">
      <alignment horizontal="center" vertical="center"/>
    </xf>
    <xf numFmtId="0" fontId="2" fillId="0" borderId="23" xfId="0" quotePrefix="1" applyFont="1" applyBorder="1" applyAlignment="1" applyProtection="1">
      <alignment horizontal="center" vertical="center"/>
    </xf>
    <xf numFmtId="0" fontId="1" fillId="0" borderId="0" xfId="0" applyFont="1" applyAlignment="1" applyProtection="1"/>
    <xf numFmtId="0" fontId="1" fillId="0" borderId="0" xfId="0" applyFont="1" applyBorder="1" applyAlignment="1" applyProtection="1"/>
    <xf numFmtId="0" fontId="26" fillId="0" borderId="0" xfId="0" applyFont="1" applyBorder="1" applyAlignment="1" applyProtection="1">
      <alignment horizontal="center" vertical="center"/>
    </xf>
    <xf numFmtId="0" fontId="26" fillId="0" borderId="0" xfId="0" applyFont="1" applyFill="1" applyBorder="1" applyAlignment="1" applyProtection="1">
      <alignment horizontal="center" vertical="center"/>
    </xf>
    <xf numFmtId="0" fontId="29" fillId="0" borderId="0" xfId="0" applyFont="1" applyBorder="1" applyAlignment="1" applyProtection="1">
      <alignment horizontal="center" vertical="center"/>
    </xf>
    <xf numFmtId="0" fontId="30" fillId="0" borderId="0" xfId="0" applyFont="1" applyBorder="1" applyAlignment="1" applyProtection="1">
      <alignment horizontal="right" vertical="center"/>
    </xf>
    <xf numFmtId="0" fontId="26" fillId="0" borderId="0" xfId="0" quotePrefix="1" applyFont="1" applyBorder="1" applyAlignment="1" applyProtection="1">
      <alignment horizontal="center" vertical="center"/>
    </xf>
    <xf numFmtId="10" fontId="2" fillId="0" borderId="0" xfId="0" applyNumberFormat="1" applyFont="1" applyFill="1" applyBorder="1" applyAlignment="1" applyProtection="1">
      <alignment horizontal="center" vertical="center"/>
    </xf>
    <xf numFmtId="164" fontId="26" fillId="0" borderId="0" xfId="0" applyNumberFormat="1" applyFont="1" applyBorder="1" applyAlignment="1" applyProtection="1">
      <alignment horizontal="center" vertical="center"/>
    </xf>
    <xf numFmtId="164" fontId="28" fillId="0" borderId="0" xfId="0" applyNumberFormat="1" applyFont="1" applyFill="1" applyBorder="1" applyAlignment="1" applyProtection="1">
      <alignment horizontal="center" vertical="center"/>
    </xf>
    <xf numFmtId="0" fontId="30" fillId="0" borderId="0" xfId="0" applyFont="1" applyBorder="1" applyAlignment="1" applyProtection="1">
      <alignment horizontal="center" vertical="center"/>
    </xf>
    <xf numFmtId="0" fontId="28" fillId="0" borderId="23" xfId="0" applyFont="1" applyBorder="1" applyAlignment="1" applyProtection="1">
      <alignment vertical="center"/>
    </xf>
    <xf numFmtId="0" fontId="26" fillId="0" borderId="23" xfId="0" applyFont="1" applyBorder="1" applyAlignment="1" applyProtection="1">
      <alignment vertical="center"/>
    </xf>
    <xf numFmtId="0" fontId="30" fillId="0" borderId="23" xfId="0" applyFont="1" applyBorder="1" applyAlignment="1" applyProtection="1">
      <alignment horizontal="center" vertical="center"/>
    </xf>
    <xf numFmtId="0" fontId="28" fillId="0" borderId="23" xfId="0" quotePrefix="1" applyFont="1" applyBorder="1" applyAlignment="1" applyProtection="1">
      <alignment horizontal="center" vertical="center"/>
    </xf>
    <xf numFmtId="0" fontId="26" fillId="0" borderId="0" xfId="0" applyFont="1" applyAlignment="1" applyProtection="1"/>
    <xf numFmtId="0" fontId="26" fillId="0" borderId="0" xfId="0" applyFont="1" applyBorder="1" applyAlignment="1" applyProtection="1"/>
    <xf numFmtId="164" fontId="28" fillId="0" borderId="0" xfId="0" applyNumberFormat="1" applyFont="1" applyBorder="1" applyAlignment="1" applyProtection="1">
      <alignment horizontal="center" vertical="center"/>
    </xf>
    <xf numFmtId="164" fontId="1"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center" vertical="center"/>
    </xf>
    <xf numFmtId="0" fontId="26" fillId="0" borderId="0" xfId="0" applyFont="1" applyFill="1" applyBorder="1" applyAlignment="1" applyProtection="1">
      <alignment horizontal="right" vertical="center"/>
    </xf>
    <xf numFmtId="0" fontId="28" fillId="0" borderId="0" xfId="0" quotePrefix="1" applyFont="1" applyFill="1" applyBorder="1" applyAlignment="1" applyProtection="1">
      <alignment horizontal="center" vertical="center"/>
    </xf>
    <xf numFmtId="167" fontId="28" fillId="0" borderId="0" xfId="0" applyNumberFormat="1" applyFont="1" applyFill="1" applyBorder="1" applyAlignment="1" applyProtection="1">
      <alignment horizontal="center" vertical="center"/>
    </xf>
    <xf numFmtId="9" fontId="26" fillId="0" borderId="0" xfId="1" applyFont="1" applyFill="1" applyBorder="1" applyAlignment="1" applyProtection="1">
      <alignment horizontal="center" vertical="center"/>
    </xf>
    <xf numFmtId="0" fontId="26" fillId="0" borderId="0" xfId="0" applyFont="1" applyAlignment="1" applyProtection="1">
      <alignment vertical="center"/>
    </xf>
    <xf numFmtId="0" fontId="26" fillId="5" borderId="0" xfId="0" applyFont="1" applyFill="1" applyAlignment="1" applyProtection="1">
      <alignment vertical="center"/>
    </xf>
    <xf numFmtId="0" fontId="27" fillId="0" borderId="23" xfId="0" applyFont="1" applyBorder="1" applyAlignment="1" applyProtection="1">
      <alignment vertical="center"/>
    </xf>
    <xf numFmtId="0" fontId="27" fillId="0" borderId="23" xfId="0" applyFont="1" applyBorder="1" applyAlignment="1" applyProtection="1">
      <alignment horizontal="right" vertical="center"/>
    </xf>
    <xf numFmtId="0" fontId="30" fillId="0" borderId="23" xfId="0" applyFont="1" applyBorder="1" applyAlignment="1" applyProtection="1">
      <alignment horizontal="right" vertical="center"/>
    </xf>
    <xf numFmtId="0" fontId="30" fillId="0" borderId="23" xfId="0" applyFont="1" applyBorder="1" applyAlignment="1" applyProtection="1">
      <alignment vertical="center"/>
    </xf>
    <xf numFmtId="0" fontId="28" fillId="0" borderId="0" xfId="0" applyFont="1" applyAlignment="1" applyProtection="1">
      <alignment horizontal="center" vertical="center"/>
    </xf>
    <xf numFmtId="0" fontId="31" fillId="0" borderId="0" xfId="0" applyFont="1" applyBorder="1" applyAlignment="1" applyProtection="1">
      <alignment horizontal="left" vertical="center" indent="1"/>
    </xf>
    <xf numFmtId="165" fontId="26" fillId="0" borderId="0" xfId="0" applyNumberFormat="1" applyFont="1" applyAlignment="1" applyProtection="1">
      <alignment horizontal="center" vertical="center"/>
    </xf>
    <xf numFmtId="0" fontId="26" fillId="0" borderId="0" xfId="0" quotePrefix="1" applyFont="1" applyAlignment="1" applyProtection="1">
      <alignment horizontal="center" vertical="center"/>
    </xf>
    <xf numFmtId="164" fontId="28" fillId="0" borderId="0" xfId="0" applyNumberFormat="1" applyFont="1" applyAlignment="1" applyProtection="1"/>
    <xf numFmtId="0" fontId="32" fillId="0" borderId="23" xfId="0" applyFont="1" applyBorder="1" applyAlignment="1" applyProtection="1"/>
    <xf numFmtId="6" fontId="31" fillId="0" borderId="23" xfId="0" applyNumberFormat="1" applyFont="1" applyBorder="1" applyAlignment="1" applyProtection="1">
      <alignment horizontal="center" vertical="center"/>
    </xf>
    <xf numFmtId="0" fontId="33" fillId="0" borderId="0" xfId="0" applyFont="1" applyProtection="1"/>
    <xf numFmtId="0" fontId="1" fillId="0" borderId="0" xfId="0" applyFont="1" applyBorder="1" applyAlignment="1" applyProtection="1">
      <alignment vertical="center"/>
    </xf>
    <xf numFmtId="0" fontId="1" fillId="0" borderId="0" xfId="0" applyFont="1" applyBorder="1" applyAlignment="1" applyProtection="1">
      <alignment horizontal="right" vertical="center"/>
    </xf>
    <xf numFmtId="0" fontId="1"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1" fillId="0" borderId="0" xfId="0" applyFont="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vertical="center"/>
    </xf>
    <xf numFmtId="0" fontId="26" fillId="0" borderId="0" xfId="0" applyFont="1" applyBorder="1" applyAlignment="1" applyProtection="1">
      <alignment horizontal="left" vertical="center" indent="1"/>
    </xf>
    <xf numFmtId="0" fontId="26" fillId="0" borderId="0" xfId="0" applyFont="1" applyBorder="1" applyAlignment="1" applyProtection="1">
      <alignment vertical="center"/>
    </xf>
    <xf numFmtId="0" fontId="28" fillId="0" borderId="0" xfId="0" applyFont="1" applyBorder="1" applyAlignment="1" applyProtection="1">
      <alignment horizontal="center" vertical="center"/>
    </xf>
    <xf numFmtId="0" fontId="24" fillId="0" borderId="0" xfId="0" applyFont="1" applyBorder="1" applyAlignment="1" applyProtection="1">
      <alignment horizontal="center" vertical="center"/>
    </xf>
    <xf numFmtId="0" fontId="28" fillId="0" borderId="0" xfId="0" quotePrefix="1" applyFont="1" applyBorder="1" applyAlignment="1" applyProtection="1">
      <alignment horizontal="center" vertical="center"/>
    </xf>
    <xf numFmtId="0" fontId="28" fillId="0" borderId="0" xfId="0" applyFont="1" applyBorder="1" applyAlignment="1" applyProtection="1">
      <alignment vertical="center"/>
    </xf>
    <xf numFmtId="0" fontId="26" fillId="0" borderId="0" xfId="0" applyFont="1" applyFill="1" applyBorder="1" applyAlignment="1" applyProtection="1">
      <alignment vertical="center"/>
    </xf>
    <xf numFmtId="0" fontId="24" fillId="0" borderId="0" xfId="0" applyFont="1" applyFill="1" applyBorder="1" applyAlignment="1" applyProtection="1">
      <alignment horizontal="left" vertical="center"/>
    </xf>
    <xf numFmtId="165" fontId="4" fillId="11" borderId="4" xfId="0" applyNumberFormat="1" applyFont="1" applyFill="1" applyBorder="1" applyAlignment="1" applyProtection="1">
      <alignment horizontal="center" vertical="center"/>
    </xf>
    <xf numFmtId="164" fontId="4" fillId="11" borderId="2" xfId="0" applyNumberFormat="1" applyFont="1" applyFill="1" applyBorder="1" applyAlignment="1" applyProtection="1">
      <alignment horizontal="center" vertical="center"/>
    </xf>
    <xf numFmtId="165" fontId="5" fillId="4" borderId="1" xfId="0" applyNumberFormat="1" applyFont="1" applyFill="1" applyBorder="1" applyAlignment="1" applyProtection="1">
      <alignment horizontal="center" vertical="center"/>
    </xf>
    <xf numFmtId="165" fontId="9" fillId="11" borderId="4" xfId="0" applyNumberFormat="1" applyFont="1" applyFill="1" applyBorder="1" applyAlignment="1" applyProtection="1">
      <alignment horizontal="center" vertical="center"/>
    </xf>
    <xf numFmtId="165" fontId="1" fillId="7" borderId="1" xfId="0" applyNumberFormat="1" applyFont="1" applyFill="1" applyBorder="1" applyAlignment="1" applyProtection="1">
      <alignment horizontal="center" vertical="center"/>
    </xf>
    <xf numFmtId="165" fontId="5" fillId="7" borderId="1" xfId="0" applyNumberFormat="1" applyFont="1" applyFill="1" applyBorder="1" applyAlignment="1" applyProtection="1">
      <alignment horizontal="center" vertical="center"/>
    </xf>
    <xf numFmtId="1" fontId="24" fillId="0" borderId="0" xfId="0" applyNumberFormat="1" applyFont="1" applyBorder="1" applyAlignment="1" applyProtection="1">
      <alignment horizontal="center" vertical="center"/>
    </xf>
    <xf numFmtId="49" fontId="1" fillId="0" borderId="8" xfId="0" applyNumberFormat="1" applyFont="1" applyFill="1" applyBorder="1" applyAlignment="1" applyProtection="1">
      <alignment horizontal="center" vertical="center"/>
    </xf>
    <xf numFmtId="0" fontId="35" fillId="0" borderId="0" xfId="0" applyFont="1" applyBorder="1" applyAlignment="1" applyProtection="1">
      <alignment horizontal="left" vertical="center" indent="1"/>
    </xf>
    <xf numFmtId="0" fontId="2" fillId="0" borderId="0" xfId="0" applyFont="1" applyFill="1" applyBorder="1" applyAlignment="1" applyProtection="1">
      <alignment vertical="center"/>
    </xf>
    <xf numFmtId="0" fontId="7" fillId="0" borderId="0" xfId="0" applyFont="1" applyBorder="1" applyAlignment="1" applyProtection="1">
      <alignment horizontal="center" vertical="center"/>
    </xf>
    <xf numFmtId="0" fontId="37" fillId="0" borderId="0" xfId="0" applyFont="1" applyAlignment="1" applyProtection="1">
      <alignment horizontal="left" vertical="center" wrapText="1"/>
    </xf>
    <xf numFmtId="0" fontId="38" fillId="0" borderId="0" xfId="0" applyFont="1" applyAlignment="1" applyProtection="1">
      <alignment horizontal="left" indent="1"/>
    </xf>
    <xf numFmtId="0" fontId="1" fillId="0" borderId="0" xfId="0" applyFont="1" applyFill="1" applyBorder="1" applyAlignment="1" applyProtection="1"/>
    <xf numFmtId="0" fontId="29" fillId="12" borderId="0" xfId="3" applyFont="1" applyFill="1" applyAlignment="1" applyProtection="1">
      <alignment horizontal="center"/>
    </xf>
    <xf numFmtId="0" fontId="41" fillId="0" borderId="0" xfId="0" applyFont="1" applyAlignment="1" applyProtection="1"/>
    <xf numFmtId="0" fontId="1" fillId="0" borderId="40" xfId="0" applyFont="1" applyFill="1" applyBorder="1" applyAlignment="1" applyProtection="1">
      <alignment vertical="center" wrapText="1"/>
    </xf>
    <xf numFmtId="0" fontId="19" fillId="0" borderId="0" xfId="0" applyFont="1" applyAlignment="1" applyProtection="1">
      <alignment vertical="center"/>
    </xf>
    <xf numFmtId="0" fontId="34" fillId="0" borderId="23" xfId="0" applyFont="1" applyBorder="1" applyAlignment="1" applyProtection="1">
      <alignment horizontal="left" vertical="center"/>
    </xf>
    <xf numFmtId="0" fontId="33" fillId="0" borderId="23" xfId="0" applyFont="1" applyBorder="1" applyAlignment="1" applyProtection="1">
      <alignment horizontal="left" vertical="center"/>
    </xf>
    <xf numFmtId="0" fontId="33" fillId="0" borderId="23" xfId="0" applyFont="1" applyBorder="1" applyProtection="1"/>
    <xf numFmtId="0" fontId="0" fillId="0" borderId="0" xfId="0" applyAlignment="1" applyProtection="1">
      <alignment vertical="center"/>
    </xf>
    <xf numFmtId="0" fontId="1" fillId="3" borderId="0" xfId="0" applyFont="1" applyFill="1" applyAlignment="1" applyProtection="1">
      <alignment vertical="center"/>
    </xf>
    <xf numFmtId="0" fontId="0" fillId="0" borderId="0" xfId="0" applyProtection="1"/>
    <xf numFmtId="0" fontId="1" fillId="12" borderId="0" xfId="0" applyFont="1" applyFill="1" applyAlignment="1" applyProtection="1">
      <alignment vertical="center"/>
    </xf>
    <xf numFmtId="0" fontId="1" fillId="4" borderId="0" xfId="0" applyFont="1" applyFill="1" applyAlignment="1" applyProtection="1">
      <alignment vertical="center"/>
    </xf>
    <xf numFmtId="0" fontId="1" fillId="11" borderId="0" xfId="0" applyFont="1" applyFill="1" applyAlignment="1" applyProtection="1">
      <alignment vertical="center"/>
    </xf>
    <xf numFmtId="164" fontId="1" fillId="0" borderId="0" xfId="0" applyNumberFormat="1" applyFont="1" applyBorder="1" applyAlignment="1" applyProtection="1">
      <alignment vertical="center"/>
    </xf>
    <xf numFmtId="37" fontId="26" fillId="0" borderId="0" xfId="0" applyNumberFormat="1" applyFont="1" applyFill="1" applyBorder="1" applyAlignment="1" applyProtection="1">
      <alignment horizontal="center" vertical="center"/>
    </xf>
    <xf numFmtId="164" fontId="26" fillId="0" borderId="0" xfId="0" applyNumberFormat="1" applyFont="1" applyFill="1" applyBorder="1" applyAlignment="1" applyProtection="1">
      <alignment horizontal="center" vertical="center"/>
    </xf>
    <xf numFmtId="0" fontId="2" fillId="0" borderId="0" xfId="0" applyFont="1" applyAlignment="1" applyProtection="1">
      <alignment vertical="top" wrapText="1"/>
    </xf>
    <xf numFmtId="0" fontId="1" fillId="0" borderId="0" xfId="0" applyFont="1" applyAlignment="1" applyProtection="1">
      <alignment vertical="center" wrapText="1"/>
    </xf>
    <xf numFmtId="0" fontId="9" fillId="0" borderId="0" xfId="0" applyFont="1" applyAlignment="1" applyProtection="1">
      <alignment vertical="center"/>
    </xf>
    <xf numFmtId="10" fontId="26" fillId="7" borderId="1" xfId="1" applyNumberFormat="1" applyFont="1" applyFill="1" applyBorder="1" applyAlignment="1" applyProtection="1">
      <alignment horizontal="center" vertical="center" wrapText="1"/>
    </xf>
    <xf numFmtId="0" fontId="1" fillId="0" borderId="0" xfId="0" applyFont="1" applyProtection="1">
      <protection locked="0"/>
    </xf>
    <xf numFmtId="10" fontId="2" fillId="8" borderId="2" xfId="0" applyNumberFormat="1" applyFont="1" applyFill="1" applyBorder="1" applyAlignment="1" applyProtection="1">
      <alignment horizontal="center" vertical="center"/>
      <protection locked="0"/>
    </xf>
    <xf numFmtId="37" fontId="26" fillId="8" borderId="1" xfId="0" applyNumberFormat="1" applyFont="1" applyFill="1" applyBorder="1" applyAlignment="1" applyProtection="1">
      <alignment horizontal="center" vertical="center"/>
      <protection locked="0"/>
    </xf>
    <xf numFmtId="164" fontId="26" fillId="3" borderId="2" xfId="0" applyNumberFormat="1" applyFont="1" applyFill="1" applyBorder="1" applyAlignment="1" applyProtection="1">
      <alignment horizontal="center" vertical="center"/>
      <protection locked="0"/>
    </xf>
    <xf numFmtId="10" fontId="1" fillId="3" borderId="1" xfId="1" applyNumberFormat="1" applyFont="1" applyFill="1" applyBorder="1" applyAlignment="1" applyProtection="1">
      <alignment horizontal="center" vertical="center"/>
      <protection locked="0"/>
    </xf>
    <xf numFmtId="10" fontId="26" fillId="8" borderId="1" xfId="1" applyNumberFormat="1" applyFont="1" applyFill="1" applyBorder="1" applyAlignment="1" applyProtection="1">
      <alignment horizontal="center" vertical="center"/>
      <protection locked="0"/>
    </xf>
    <xf numFmtId="0" fontId="0" fillId="3" borderId="1" xfId="0" applyFill="1" applyBorder="1" applyAlignment="1" applyProtection="1">
      <alignment horizontal="center"/>
      <protection locked="0"/>
    </xf>
    <xf numFmtId="0" fontId="43" fillId="0" borderId="0" xfId="3" applyFont="1" applyFill="1" applyProtection="1"/>
    <xf numFmtId="0" fontId="29" fillId="0" borderId="0" xfId="3" applyFill="1" applyProtection="1"/>
    <xf numFmtId="0" fontId="29" fillId="0" borderId="0" xfId="3" applyProtection="1"/>
    <xf numFmtId="0" fontId="29" fillId="0" borderId="0" xfId="0" applyFont="1" applyProtection="1"/>
    <xf numFmtId="0" fontId="39" fillId="0" borderId="0" xfId="0" applyFont="1" applyFill="1" applyBorder="1" applyProtection="1"/>
    <xf numFmtId="0" fontId="39" fillId="0" borderId="0" xfId="0" applyFont="1" applyBorder="1" applyProtection="1"/>
    <xf numFmtId="0" fontId="29" fillId="0" borderId="0" xfId="0" applyFont="1" applyBorder="1" applyProtection="1"/>
    <xf numFmtId="0" fontId="44" fillId="13" borderId="0" xfId="0" applyFont="1" applyFill="1" applyBorder="1" applyProtection="1"/>
    <xf numFmtId="0" fontId="45" fillId="13" borderId="0" xfId="0" applyFont="1" applyFill="1" applyBorder="1" applyProtection="1"/>
    <xf numFmtId="0" fontId="46" fillId="13" borderId="0" xfId="0" applyFont="1" applyFill="1" applyProtection="1"/>
    <xf numFmtId="0" fontId="46" fillId="13" borderId="0" xfId="0" applyFont="1" applyFill="1" applyBorder="1" applyProtection="1"/>
    <xf numFmtId="0" fontId="26" fillId="0" borderId="0" xfId="3" applyFont="1" applyProtection="1"/>
    <xf numFmtId="0" fontId="26" fillId="0" borderId="0" xfId="3" applyFont="1" applyAlignment="1" applyProtection="1">
      <alignment horizontal="left" vertical="center" wrapText="1"/>
    </xf>
    <xf numFmtId="0" fontId="26" fillId="0" borderId="0" xfId="3" applyFont="1" applyAlignment="1" applyProtection="1">
      <alignment horizontal="center" wrapText="1"/>
    </xf>
    <xf numFmtId="0" fontId="29" fillId="0" borderId="0" xfId="3" applyFont="1" applyBorder="1" applyAlignment="1" applyProtection="1">
      <alignment wrapText="1"/>
    </xf>
    <xf numFmtId="0" fontId="29" fillId="0" borderId="0" xfId="3" applyFont="1" applyAlignment="1" applyProtection="1">
      <alignment horizontal="left" wrapText="1"/>
    </xf>
    <xf numFmtId="0" fontId="29" fillId="0" borderId="0" xfId="3" applyFont="1" applyAlignment="1" applyProtection="1">
      <alignment wrapText="1"/>
    </xf>
    <xf numFmtId="0" fontId="26" fillId="0" borderId="0" xfId="3" applyFont="1" applyAlignment="1" applyProtection="1">
      <alignment horizontal="center"/>
    </xf>
    <xf numFmtId="0" fontId="29" fillId="0" borderId="0" xfId="3" applyAlignment="1" applyProtection="1"/>
    <xf numFmtId="44" fontId="0" fillId="0" borderId="14" xfId="5" applyFont="1" applyFill="1" applyBorder="1" applyAlignment="1" applyProtection="1"/>
    <xf numFmtId="0" fontId="29" fillId="0" borderId="0" xfId="3" applyBorder="1" applyProtection="1"/>
    <xf numFmtId="44" fontId="0" fillId="0" borderId="0" xfId="5" applyFont="1" applyFill="1" applyBorder="1" applyAlignment="1" applyProtection="1"/>
    <xf numFmtId="0" fontId="0" fillId="0" borderId="0" xfId="0" applyBorder="1" applyAlignment="1" applyProtection="1">
      <alignment horizontal="right"/>
    </xf>
    <xf numFmtId="0" fontId="29" fillId="0" borderId="0" xfId="3" applyAlignment="1" applyProtection="1">
      <alignment horizontal="right"/>
    </xf>
    <xf numFmtId="0" fontId="0" fillId="0" borderId="0" xfId="0" applyAlignment="1" applyProtection="1">
      <alignment horizontal="right"/>
    </xf>
    <xf numFmtId="39" fontId="0" fillId="0" borderId="0" xfId="0" applyNumberFormat="1" applyBorder="1" applyAlignment="1" applyProtection="1">
      <alignment horizontal="right"/>
    </xf>
    <xf numFmtId="0" fontId="29" fillId="0" borderId="9" xfId="3" applyBorder="1" applyAlignment="1" applyProtection="1">
      <alignment horizontal="right"/>
    </xf>
    <xf numFmtId="0" fontId="0" fillId="0" borderId="9" xfId="0" applyBorder="1" applyAlignment="1" applyProtection="1">
      <alignment horizontal="right"/>
    </xf>
    <xf numFmtId="0" fontId="29" fillId="0" borderId="9" xfId="3" applyBorder="1" applyProtection="1"/>
    <xf numFmtId="44" fontId="0" fillId="0" borderId="9" xfId="5" applyFont="1" applyFill="1" applyBorder="1" applyAlignment="1" applyProtection="1"/>
    <xf numFmtId="0" fontId="39" fillId="0" borderId="0" xfId="3" applyFont="1" applyAlignment="1" applyProtection="1">
      <alignment horizontal="center"/>
    </xf>
    <xf numFmtId="0" fontId="44" fillId="13" borderId="0" xfId="3" applyFont="1" applyFill="1" applyProtection="1"/>
    <xf numFmtId="0" fontId="46" fillId="13" borderId="0" xfId="3" applyFont="1" applyFill="1" applyProtection="1"/>
    <xf numFmtId="0" fontId="39" fillId="0" borderId="0" xfId="3" applyFont="1" applyProtection="1"/>
    <xf numFmtId="0" fontId="29" fillId="0" borderId="0" xfId="3" applyBorder="1" applyAlignment="1" applyProtection="1">
      <alignment wrapText="1"/>
    </xf>
    <xf numFmtId="0" fontId="29" fillId="0" borderId="0" xfId="3" applyBorder="1" applyAlignment="1" applyProtection="1">
      <alignment horizontal="center" wrapText="1"/>
    </xf>
    <xf numFmtId="0" fontId="29" fillId="0" borderId="0" xfId="3" applyBorder="1" applyAlignment="1" applyProtection="1"/>
    <xf numFmtId="0" fontId="29" fillId="0" borderId="0" xfId="3" applyFill="1" applyAlignment="1" applyProtection="1"/>
    <xf numFmtId="0" fontId="0" fillId="0" borderId="0" xfId="0" applyBorder="1" applyProtection="1"/>
    <xf numFmtId="44" fontId="29" fillId="0" borderId="0" xfId="5" applyFont="1" applyFill="1" applyBorder="1" applyAlignment="1" applyProtection="1"/>
    <xf numFmtId="0" fontId="29" fillId="0" borderId="17" xfId="3" applyBorder="1" applyProtection="1"/>
    <xf numFmtId="0" fontId="29" fillId="0" borderId="0" xfId="3" applyFill="1" applyAlignment="1" applyProtection="1">
      <alignment horizontal="center"/>
    </xf>
    <xf numFmtId="44" fontId="29" fillId="0" borderId="17" xfId="5" applyFont="1" applyFill="1" applyBorder="1" applyAlignment="1" applyProtection="1">
      <alignment horizontal="center"/>
    </xf>
    <xf numFmtId="0" fontId="39" fillId="0" borderId="9" xfId="3" applyFont="1" applyBorder="1" applyProtection="1"/>
    <xf numFmtId="44" fontId="29" fillId="0" borderId="0" xfId="3" applyNumberFormat="1" applyFill="1" applyBorder="1" applyAlignment="1" applyProtection="1"/>
    <xf numFmtId="0" fontId="31" fillId="0" borderId="0" xfId="3" applyFont="1" applyFill="1" applyProtection="1"/>
    <xf numFmtId="0" fontId="29" fillId="0" borderId="0" xfId="3" applyFont="1" applyFill="1" applyProtection="1"/>
    <xf numFmtId="0" fontId="29" fillId="0" borderId="0" xfId="3" applyFont="1" applyProtection="1"/>
    <xf numFmtId="0" fontId="40" fillId="0" borderId="0" xfId="3" applyFont="1" applyAlignment="1" applyProtection="1">
      <alignment horizontal="right"/>
    </xf>
    <xf numFmtId="44" fontId="40" fillId="0" borderId="0" xfId="5" applyFont="1" applyAlignment="1" applyProtection="1"/>
    <xf numFmtId="0" fontId="40" fillId="0" borderId="0" xfId="3" applyFont="1" applyProtection="1"/>
    <xf numFmtId="0" fontId="40" fillId="0" borderId="0" xfId="3" applyFont="1" applyAlignment="1" applyProtection="1">
      <alignment horizontal="right" wrapText="1"/>
    </xf>
    <xf numFmtId="44" fontId="40" fillId="0" borderId="0" xfId="5" applyFont="1" applyAlignment="1" applyProtection="1">
      <alignment wrapText="1"/>
    </xf>
    <xf numFmtId="0" fontId="40" fillId="0" borderId="0" xfId="3" applyFont="1" applyAlignment="1" applyProtection="1">
      <alignment wrapText="1"/>
    </xf>
    <xf numFmtId="0" fontId="40" fillId="0" borderId="0" xfId="3" applyFont="1" applyAlignment="1" applyProtection="1"/>
    <xf numFmtId="0" fontId="29" fillId="0" borderId="23" xfId="3" applyBorder="1" applyProtection="1"/>
    <xf numFmtId="0" fontId="39" fillId="0" borderId="0" xfId="3" applyFont="1" applyBorder="1" applyProtection="1"/>
    <xf numFmtId="0" fontId="39" fillId="0" borderId="0" xfId="3" applyFont="1" applyBorder="1" applyAlignment="1" applyProtection="1"/>
    <xf numFmtId="0" fontId="39" fillId="0" borderId="0" xfId="3" applyFont="1" applyBorder="1" applyAlignment="1" applyProtection="1">
      <alignment horizontal="right"/>
    </xf>
    <xf numFmtId="0" fontId="39" fillId="0" borderId="0" xfId="3" applyFont="1" applyAlignment="1" applyProtection="1">
      <alignment horizontal="right"/>
    </xf>
    <xf numFmtId="0" fontId="39" fillId="0" borderId="0" xfId="3" applyFont="1" applyFill="1" applyAlignment="1" applyProtection="1">
      <alignment horizontal="right"/>
    </xf>
    <xf numFmtId="44" fontId="29" fillId="0" borderId="0" xfId="3" applyNumberFormat="1" applyFont="1" applyFill="1" applyBorder="1" applyAlignment="1" applyProtection="1">
      <alignment horizontal="center"/>
    </xf>
    <xf numFmtId="0" fontId="29" fillId="0" borderId="0" xfId="3" applyFont="1" applyFill="1" applyBorder="1" applyAlignment="1" applyProtection="1">
      <alignment horizontal="center"/>
    </xf>
    <xf numFmtId="0" fontId="44" fillId="0" borderId="0" xfId="3" applyFont="1" applyProtection="1"/>
    <xf numFmtId="0" fontId="31" fillId="0" borderId="0" xfId="3" applyFont="1" applyProtection="1"/>
    <xf numFmtId="0" fontId="29" fillId="12" borderId="1" xfId="3" applyFill="1" applyBorder="1" applyAlignment="1" applyProtection="1">
      <alignment horizontal="center"/>
    </xf>
    <xf numFmtId="0" fontId="1" fillId="0" borderId="0" xfId="0" applyFont="1" applyFill="1" applyProtection="1"/>
    <xf numFmtId="0" fontId="15" fillId="0" borderId="0" xfId="0" applyFont="1" applyProtection="1"/>
    <xf numFmtId="10" fontId="1" fillId="7" borderId="1" xfId="0" applyNumberFormat="1" applyFont="1" applyFill="1" applyBorder="1" applyAlignment="1" applyProtection="1">
      <alignment horizontal="center" vertical="center" wrapText="1"/>
    </xf>
    <xf numFmtId="5" fontId="26" fillId="0" borderId="24" xfId="0" applyNumberFormat="1" applyFont="1" applyFill="1" applyBorder="1" applyAlignment="1" applyProtection="1">
      <alignment horizontal="center" vertical="center" wrapText="1"/>
    </xf>
    <xf numFmtId="0" fontId="0" fillId="0" borderId="0" xfId="0" applyAlignment="1" applyProtection="1">
      <alignment horizontal="left" vertical="center" wrapText="1"/>
    </xf>
    <xf numFmtId="0" fontId="0" fillId="0" borderId="13" xfId="0" applyBorder="1" applyAlignment="1" applyProtection="1">
      <alignment horizontal="left" vertical="center" wrapText="1"/>
    </xf>
    <xf numFmtId="166" fontId="1" fillId="0" borderId="0" xfId="0" applyNumberFormat="1" applyFont="1" applyProtection="1"/>
    <xf numFmtId="0" fontId="14" fillId="0" borderId="0" xfId="0" applyFont="1" applyAlignment="1" applyProtection="1">
      <alignment wrapText="1"/>
    </xf>
    <xf numFmtId="0" fontId="14" fillId="0" borderId="0" xfId="0" applyFont="1" applyProtection="1"/>
    <xf numFmtId="0" fontId="2" fillId="2" borderId="18" xfId="0" applyFont="1" applyFill="1" applyBorder="1" applyAlignment="1" applyProtection="1">
      <alignment horizontal="center" wrapText="1"/>
    </xf>
    <xf numFmtId="0" fontId="14" fillId="0" borderId="0" xfId="0" applyFont="1" applyBorder="1" applyProtection="1"/>
    <xf numFmtId="0" fontId="14" fillId="3" borderId="12" xfId="0" applyFont="1" applyFill="1" applyBorder="1" applyProtection="1">
      <protection locked="0"/>
    </xf>
    <xf numFmtId="0" fontId="1" fillId="0" borderId="5" xfId="0" applyFont="1" applyBorder="1" applyProtection="1"/>
    <xf numFmtId="0" fontId="14" fillId="3" borderId="7" xfId="0" applyFont="1" applyFill="1" applyBorder="1" applyProtection="1">
      <protection locked="0"/>
    </xf>
    <xf numFmtId="0" fontId="14" fillId="3" borderId="1" xfId="0" applyFont="1" applyFill="1" applyBorder="1" applyProtection="1">
      <protection locked="0"/>
    </xf>
    <xf numFmtId="0" fontId="47" fillId="0" borderId="7" xfId="0" applyFont="1" applyBorder="1" applyAlignment="1" applyProtection="1">
      <alignment horizontal="right"/>
    </xf>
    <xf numFmtId="0" fontId="14" fillId="0" borderId="1" xfId="0" applyFont="1" applyBorder="1" applyProtection="1"/>
    <xf numFmtId="166" fontId="2" fillId="2" borderId="18" xfId="0" applyNumberFormat="1" applyFont="1" applyFill="1" applyBorder="1" applyAlignment="1" applyProtection="1">
      <alignment horizontal="center" wrapText="1"/>
    </xf>
    <xf numFmtId="166" fontId="2" fillId="9" borderId="32" xfId="0" applyNumberFormat="1" applyFont="1" applyFill="1" applyBorder="1" applyAlignment="1" applyProtection="1">
      <alignment horizontal="left"/>
    </xf>
    <xf numFmtId="166" fontId="2" fillId="9" borderId="38" xfId="0" applyNumberFormat="1" applyFont="1" applyFill="1" applyBorder="1" applyAlignment="1" applyProtection="1">
      <alignment horizontal="left"/>
    </xf>
    <xf numFmtId="0" fontId="1" fillId="0" borderId="1" xfId="0" applyFont="1" applyBorder="1" applyAlignment="1" applyProtection="1">
      <alignment vertical="top"/>
    </xf>
    <xf numFmtId="166" fontId="2" fillId="3" borderId="1" xfId="0" applyNumberFormat="1" applyFont="1" applyFill="1" applyBorder="1" applyAlignment="1" applyProtection="1">
      <alignment horizontal="center"/>
      <protection locked="0"/>
    </xf>
    <xf numFmtId="2" fontId="1" fillId="0" borderId="1" xfId="0" applyNumberFormat="1" applyFont="1" applyBorder="1" applyAlignment="1" applyProtection="1">
      <alignment vertical="top"/>
    </xf>
    <xf numFmtId="2" fontId="1" fillId="0" borderId="1" xfId="0" applyNumberFormat="1" applyFont="1" applyBorder="1" applyAlignment="1" applyProtection="1">
      <alignment vertical="top"/>
      <protection locked="0"/>
    </xf>
    <xf numFmtId="0" fontId="1" fillId="0" borderId="1" xfId="0" applyFont="1" applyBorder="1" applyAlignment="1" applyProtection="1">
      <alignment vertical="top"/>
      <protection locked="0"/>
    </xf>
    <xf numFmtId="0" fontId="1" fillId="0" borderId="36" xfId="0" applyFont="1" applyBorder="1" applyAlignment="1" applyProtection="1">
      <alignment vertical="top"/>
    </xf>
    <xf numFmtId="165" fontId="2" fillId="4" borderId="2" xfId="0" applyNumberFormat="1" applyFont="1" applyFill="1" applyBorder="1" applyAlignment="1" applyProtection="1">
      <alignment horizontal="center" vertical="center"/>
    </xf>
    <xf numFmtId="165" fontId="1" fillId="4" borderId="1" xfId="0" applyNumberFormat="1" applyFont="1" applyFill="1" applyBorder="1" applyAlignment="1" applyProtection="1">
      <alignment horizontal="center" vertical="center"/>
    </xf>
    <xf numFmtId="0" fontId="14" fillId="3" borderId="1" xfId="0" applyFont="1" applyFill="1" applyBorder="1" applyAlignment="1" applyProtection="1">
      <alignment horizontal="left"/>
      <protection locked="0"/>
    </xf>
    <xf numFmtId="0" fontId="1" fillId="0" borderId="0" xfId="0" applyFont="1" applyAlignment="1" applyProtection="1">
      <alignment horizontal="left"/>
    </xf>
    <xf numFmtId="0" fontId="1" fillId="6" borderId="8" xfId="0" applyFont="1" applyFill="1" applyBorder="1" applyAlignment="1" applyProtection="1">
      <alignment horizontal="left" vertical="center" indent="2"/>
    </xf>
    <xf numFmtId="0" fontId="1" fillId="6" borderId="9" xfId="0" applyFont="1" applyFill="1" applyBorder="1" applyProtection="1"/>
    <xf numFmtId="0" fontId="1" fillId="6" borderId="10" xfId="0" applyFont="1" applyFill="1" applyBorder="1" applyProtection="1"/>
    <xf numFmtId="0" fontId="1" fillId="6" borderId="14" xfId="0" applyFont="1" applyFill="1" applyBorder="1" applyAlignment="1" applyProtection="1">
      <alignment horizontal="left" vertical="center" indent="5"/>
    </xf>
    <xf numFmtId="0" fontId="1" fillId="6" borderId="0" xfId="0" applyFont="1" applyFill="1" applyBorder="1" applyProtection="1"/>
    <xf numFmtId="0" fontId="1" fillId="6" borderId="13" xfId="0" applyFont="1" applyFill="1" applyBorder="1" applyProtection="1"/>
    <xf numFmtId="0" fontId="26" fillId="6" borderId="0" xfId="0" applyFont="1" applyFill="1" applyBorder="1" applyAlignment="1" applyProtection="1">
      <alignment horizontal="left"/>
    </xf>
    <xf numFmtId="0" fontId="5" fillId="0" borderId="14" xfId="0" applyFont="1" applyBorder="1" applyAlignment="1" applyProtection="1">
      <alignment horizontal="left" vertical="center" indent="5"/>
    </xf>
    <xf numFmtId="0" fontId="32" fillId="0" borderId="0" xfId="0" applyFont="1" applyBorder="1" applyAlignment="1" applyProtection="1">
      <alignment horizontal="left"/>
    </xf>
    <xf numFmtId="0" fontId="1" fillId="0" borderId="0" xfId="0" applyFont="1" applyBorder="1" applyProtection="1"/>
    <xf numFmtId="0" fontId="1" fillId="0" borderId="13" xfId="0" applyFont="1" applyFill="1" applyBorder="1" applyAlignment="1" applyProtection="1">
      <alignment textRotation="90"/>
    </xf>
    <xf numFmtId="0" fontId="8" fillId="2" borderId="8" xfId="0" applyFont="1" applyFill="1" applyBorder="1" applyAlignment="1" applyProtection="1">
      <alignment horizontal="center"/>
    </xf>
    <xf numFmtId="0" fontId="56" fillId="14" borderId="6" xfId="0" applyFont="1" applyFill="1" applyBorder="1" applyAlignment="1" applyProtection="1">
      <alignment horizontal="center"/>
    </xf>
    <xf numFmtId="0" fontId="8" fillId="2" borderId="0" xfId="0" applyFont="1" applyFill="1" applyBorder="1" applyAlignment="1" applyProtection="1">
      <alignment horizontal="center"/>
    </xf>
    <xf numFmtId="0" fontId="8" fillId="0" borderId="13" xfId="0" applyFont="1" applyFill="1" applyBorder="1" applyAlignment="1" applyProtection="1">
      <alignment textRotation="90"/>
    </xf>
    <xf numFmtId="0" fontId="10" fillId="14" borderId="14" xfId="0" applyFont="1" applyFill="1" applyBorder="1" applyAlignment="1" applyProtection="1">
      <alignment textRotation="90"/>
    </xf>
    <xf numFmtId="0" fontId="10" fillId="0" borderId="13" xfId="0" applyFont="1" applyFill="1" applyBorder="1" applyAlignment="1" applyProtection="1">
      <alignment textRotation="90"/>
    </xf>
    <xf numFmtId="0" fontId="59" fillId="14" borderId="17" xfId="0" applyFont="1" applyFill="1" applyBorder="1" applyAlignment="1" applyProtection="1">
      <alignment horizontal="center" vertical="center"/>
    </xf>
    <xf numFmtId="0" fontId="57" fillId="14" borderId="17" xfId="0" applyFont="1" applyFill="1" applyBorder="1" applyAlignment="1" applyProtection="1">
      <alignment horizontal="center" vertical="center"/>
    </xf>
    <xf numFmtId="0" fontId="57" fillId="0" borderId="1" xfId="0" applyFont="1" applyBorder="1" applyAlignment="1" applyProtection="1">
      <alignment horizontal="center" wrapText="1"/>
    </xf>
    <xf numFmtId="0" fontId="57" fillId="6" borderId="12" xfId="0" applyFont="1" applyFill="1" applyBorder="1" applyAlignment="1" applyProtection="1">
      <alignment horizontal="center" wrapText="1"/>
    </xf>
    <xf numFmtId="0" fontId="10" fillId="7" borderId="3" xfId="0" applyFont="1" applyFill="1" applyBorder="1" applyAlignment="1" applyProtection="1">
      <alignment horizontal="right"/>
    </xf>
    <xf numFmtId="0" fontId="10" fillId="7" borderId="11" xfId="0" applyFont="1" applyFill="1" applyBorder="1" applyAlignment="1" applyProtection="1">
      <alignment horizontal="right"/>
    </xf>
    <xf numFmtId="0" fontId="59" fillId="14" borderId="0" xfId="0" applyFont="1" applyFill="1" applyBorder="1" applyAlignment="1" applyProtection="1">
      <alignment horizontal="right" vertical="center"/>
    </xf>
    <xf numFmtId="0" fontId="39" fillId="6" borderId="0" xfId="0" applyNumberFormat="1" applyFont="1" applyFill="1" applyBorder="1" applyAlignment="1" applyProtection="1">
      <alignment horizontal="right"/>
    </xf>
    <xf numFmtId="166" fontId="47" fillId="6" borderId="0" xfId="0" applyNumberFormat="1" applyFont="1" applyFill="1" applyProtection="1"/>
    <xf numFmtId="0" fontId="47" fillId="14" borderId="48" xfId="0" applyFont="1" applyFill="1" applyBorder="1" applyProtection="1"/>
    <xf numFmtId="0" fontId="1" fillId="14" borderId="49" xfId="0" applyFont="1" applyFill="1" applyBorder="1" applyProtection="1"/>
    <xf numFmtId="0" fontId="10" fillId="3" borderId="1" xfId="0" applyFont="1" applyFill="1" applyBorder="1" applyAlignment="1" applyProtection="1">
      <alignment textRotation="90"/>
      <protection locked="0"/>
    </xf>
    <xf numFmtId="0" fontId="10" fillId="3" borderId="5" xfId="0" applyFont="1" applyFill="1" applyBorder="1" applyAlignment="1" applyProtection="1">
      <alignment textRotation="90"/>
      <protection locked="0"/>
    </xf>
    <xf numFmtId="0" fontId="41" fillId="0" borderId="0" xfId="0" applyFont="1" applyBorder="1" applyAlignment="1" applyProtection="1">
      <alignment horizontal="left"/>
    </xf>
    <xf numFmtId="0" fontId="5" fillId="0" borderId="0" xfId="0" applyFont="1" applyBorder="1" applyProtection="1"/>
    <xf numFmtId="0" fontId="10" fillId="0" borderId="0" xfId="0" applyFont="1" applyFill="1" applyBorder="1" applyAlignment="1" applyProtection="1">
      <alignment textRotation="90"/>
    </xf>
    <xf numFmtId="0" fontId="57" fillId="0" borderId="0" xfId="0" applyFont="1" applyFill="1" applyBorder="1" applyAlignment="1" applyProtection="1">
      <alignment horizontal="center" vertical="center"/>
    </xf>
    <xf numFmtId="0" fontId="10" fillId="14" borderId="39" xfId="0" applyFont="1" applyFill="1" applyBorder="1" applyAlignment="1" applyProtection="1">
      <alignment textRotation="90"/>
    </xf>
    <xf numFmtId="0" fontId="56" fillId="14" borderId="56" xfId="0" applyFont="1" applyFill="1" applyBorder="1" applyAlignment="1" applyProtection="1">
      <alignment horizontal="center"/>
    </xf>
    <xf numFmtId="0" fontId="10" fillId="3" borderId="55" xfId="0" applyFont="1" applyFill="1" applyBorder="1" applyAlignment="1" applyProtection="1">
      <alignment textRotation="90"/>
      <protection locked="0"/>
    </xf>
    <xf numFmtId="0" fontId="57" fillId="14" borderId="57" xfId="0" applyFont="1" applyFill="1" applyBorder="1" applyAlignment="1" applyProtection="1">
      <alignment horizontal="center" vertical="center"/>
    </xf>
    <xf numFmtId="0" fontId="57" fillId="14" borderId="58" xfId="0" applyFont="1" applyFill="1" applyBorder="1" applyAlignment="1" applyProtection="1">
      <alignment horizontal="center" vertical="center"/>
    </xf>
    <xf numFmtId="0" fontId="57" fillId="0" borderId="39" xfId="0" applyFont="1" applyFill="1" applyBorder="1" applyAlignment="1" applyProtection="1">
      <alignment horizontal="center" wrapText="1"/>
    </xf>
    <xf numFmtId="0" fontId="59" fillId="14" borderId="58" xfId="0" applyFont="1" applyFill="1" applyBorder="1" applyAlignment="1" applyProtection="1">
      <alignment horizontal="right" vertical="center"/>
    </xf>
    <xf numFmtId="0" fontId="57" fillId="7" borderId="23" xfId="0" applyFont="1" applyFill="1" applyBorder="1" applyAlignment="1" applyProtection="1">
      <alignment horizontal="right"/>
    </xf>
    <xf numFmtId="166" fontId="10" fillId="14" borderId="54" xfId="0" applyNumberFormat="1" applyFont="1" applyFill="1" applyBorder="1" applyAlignment="1" applyProtection="1">
      <alignment horizontal="center"/>
    </xf>
    <xf numFmtId="44" fontId="57" fillId="0" borderId="13" xfId="5" applyFont="1" applyFill="1" applyBorder="1" applyAlignment="1" applyProtection="1">
      <alignment horizontal="center" vertical="center" wrapText="1"/>
    </xf>
    <xf numFmtId="0" fontId="57" fillId="0" borderId="60" xfId="0" applyFont="1" applyFill="1" applyBorder="1" applyAlignment="1" applyProtection="1">
      <alignment horizontal="center" wrapText="1"/>
    </xf>
    <xf numFmtId="0" fontId="57" fillId="0" borderId="61" xfId="0" applyFont="1" applyFill="1" applyBorder="1" applyAlignment="1" applyProtection="1">
      <alignment horizontal="center" wrapText="1"/>
    </xf>
    <xf numFmtId="0" fontId="32" fillId="7" borderId="62" xfId="0" applyNumberFormat="1" applyFont="1" applyFill="1" applyBorder="1" applyAlignment="1" applyProtection="1">
      <alignment horizontal="right"/>
    </xf>
    <xf numFmtId="0" fontId="59" fillId="14" borderId="65" xfId="0" applyFont="1" applyFill="1" applyBorder="1" applyAlignment="1" applyProtection="1">
      <alignment horizontal="right" vertical="center"/>
    </xf>
    <xf numFmtId="0" fontId="57" fillId="7" borderId="45" xfId="0" applyNumberFormat="1" applyFont="1" applyFill="1" applyBorder="1" applyAlignment="1" applyProtection="1">
      <alignment horizontal="right"/>
    </xf>
    <xf numFmtId="166" fontId="57" fillId="2" borderId="47" xfId="0" applyNumberFormat="1" applyFont="1" applyFill="1" applyBorder="1" applyAlignment="1" applyProtection="1">
      <alignment horizontal="right"/>
    </xf>
    <xf numFmtId="166" fontId="10" fillId="14" borderId="54" xfId="0" applyNumberFormat="1" applyFont="1" applyFill="1" applyBorder="1" applyAlignment="1" applyProtection="1">
      <alignment horizontal="right"/>
    </xf>
    <xf numFmtId="0" fontId="57" fillId="14" borderId="5" xfId="0" applyFont="1" applyFill="1" applyBorder="1" applyAlignment="1" applyProtection="1">
      <alignment horizontal="left"/>
    </xf>
    <xf numFmtId="0" fontId="10" fillId="0" borderId="16" xfId="0" applyFont="1" applyBorder="1" applyProtection="1"/>
    <xf numFmtId="0" fontId="10" fillId="0" borderId="5" xfId="0" applyFont="1" applyBorder="1" applyProtection="1"/>
    <xf numFmtId="0" fontId="58" fillId="14" borderId="16" xfId="0" applyFont="1" applyFill="1" applyBorder="1" applyAlignment="1" applyProtection="1">
      <alignment horizontal="left"/>
    </xf>
    <xf numFmtId="0" fontId="10" fillId="0" borderId="14" xfId="0" applyFont="1" applyBorder="1" applyProtection="1"/>
    <xf numFmtId="0" fontId="58" fillId="14" borderId="16" xfId="0" applyFont="1" applyFill="1" applyBorder="1" applyAlignment="1" applyProtection="1">
      <alignment horizontal="left" vertical="center"/>
    </xf>
    <xf numFmtId="0" fontId="58" fillId="2" borderId="5" xfId="0" applyFont="1" applyFill="1" applyBorder="1" applyProtection="1"/>
    <xf numFmtId="0" fontId="8" fillId="14" borderId="21" xfId="0" applyFont="1" applyFill="1" applyBorder="1" applyAlignment="1" applyProtection="1">
      <alignment horizontal="center"/>
    </xf>
    <xf numFmtId="0" fontId="8" fillId="14" borderId="39" xfId="0" applyFont="1" applyFill="1" applyBorder="1" applyAlignment="1" applyProtection="1">
      <alignment horizontal="center"/>
    </xf>
    <xf numFmtId="0" fontId="59" fillId="14" borderId="57" xfId="0" applyFont="1" applyFill="1" applyBorder="1" applyAlignment="1" applyProtection="1">
      <alignment horizontal="center" vertical="center"/>
    </xf>
    <xf numFmtId="0" fontId="59" fillId="14" borderId="58" xfId="0" applyFont="1" applyFill="1" applyBorder="1" applyAlignment="1" applyProtection="1">
      <alignment horizontal="center" vertical="center"/>
    </xf>
    <xf numFmtId="0" fontId="57" fillId="0" borderId="63" xfId="0" applyFont="1" applyFill="1" applyBorder="1" applyAlignment="1" applyProtection="1">
      <alignment horizontal="center" wrapText="1"/>
    </xf>
    <xf numFmtId="0" fontId="59" fillId="14" borderId="57" xfId="0" applyFont="1" applyFill="1" applyBorder="1" applyAlignment="1" applyProtection="1">
      <alignment vertical="center"/>
    </xf>
    <xf numFmtId="0" fontId="14" fillId="0" borderId="55" xfId="0" applyFont="1" applyBorder="1" applyAlignment="1" applyProtection="1">
      <alignment horizontal="left"/>
    </xf>
    <xf numFmtId="0" fontId="14" fillId="3" borderId="42" xfId="0" applyFont="1" applyFill="1" applyBorder="1" applyAlignment="1" applyProtection="1">
      <alignment horizontal="left"/>
      <protection locked="0"/>
    </xf>
    <xf numFmtId="0" fontId="14" fillId="3" borderId="24" xfId="0" applyFont="1" applyFill="1" applyBorder="1" applyAlignment="1" applyProtection="1">
      <alignment horizontal="left"/>
      <protection locked="0"/>
    </xf>
    <xf numFmtId="0" fontId="63" fillId="16" borderId="12" xfId="0" applyFont="1" applyFill="1" applyBorder="1" applyAlignment="1" applyProtection="1">
      <alignment horizontal="left"/>
      <protection locked="0"/>
    </xf>
    <xf numFmtId="0" fontId="63" fillId="16" borderId="46" xfId="0" applyFont="1" applyFill="1" applyBorder="1" applyAlignment="1" applyProtection="1">
      <alignment horizontal="left"/>
      <protection locked="0"/>
    </xf>
    <xf numFmtId="44" fontId="14" fillId="0" borderId="0" xfId="0" applyNumberFormat="1" applyFont="1" applyProtection="1"/>
    <xf numFmtId="0" fontId="14" fillId="3" borderId="68" xfId="0" applyFont="1" applyFill="1" applyBorder="1" applyProtection="1">
      <protection locked="0"/>
    </xf>
    <xf numFmtId="49" fontId="1" fillId="0" borderId="5" xfId="0" applyNumberFormat="1"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xf numFmtId="0" fontId="1" fillId="18" borderId="8" xfId="0" applyFont="1" applyFill="1" applyBorder="1" applyProtection="1"/>
    <xf numFmtId="14" fontId="1" fillId="18" borderId="9" xfId="0" applyNumberFormat="1" applyFont="1" applyFill="1" applyBorder="1" applyProtection="1"/>
    <xf numFmtId="0" fontId="1" fillId="18" borderId="9" xfId="0" applyFont="1" applyFill="1" applyBorder="1" applyProtection="1"/>
    <xf numFmtId="0" fontId="1" fillId="18" borderId="14" xfId="0" applyFont="1" applyFill="1" applyBorder="1" applyProtection="1"/>
    <xf numFmtId="14" fontId="1" fillId="18" borderId="0" xfId="0" applyNumberFormat="1" applyFont="1" applyFill="1" applyBorder="1" applyProtection="1"/>
    <xf numFmtId="0" fontId="1" fillId="18" borderId="0" xfId="0" applyFont="1" applyFill="1" applyBorder="1" applyProtection="1"/>
    <xf numFmtId="0" fontId="1" fillId="18" borderId="13" xfId="0" applyFont="1" applyFill="1" applyBorder="1" applyProtection="1"/>
    <xf numFmtId="0" fontId="31" fillId="18" borderId="0" xfId="0" applyFont="1" applyFill="1" applyBorder="1" applyAlignment="1" applyProtection="1"/>
    <xf numFmtId="168" fontId="31" fillId="18" borderId="0" xfId="0" applyNumberFormat="1" applyFont="1" applyFill="1" applyBorder="1" applyAlignment="1" applyProtection="1"/>
    <xf numFmtId="166" fontId="2" fillId="2" borderId="70" xfId="0" applyNumberFormat="1" applyFont="1" applyFill="1" applyBorder="1" applyAlignment="1" applyProtection="1">
      <alignment horizontal="center" wrapText="1"/>
    </xf>
    <xf numFmtId="0" fontId="2" fillId="2" borderId="70" xfId="0" applyFont="1" applyFill="1" applyBorder="1" applyAlignment="1" applyProtection="1">
      <alignment horizontal="center" wrapText="1"/>
    </xf>
    <xf numFmtId="0" fontId="1" fillId="0" borderId="8" xfId="0" applyFont="1" applyBorder="1" applyProtection="1"/>
    <xf numFmtId="0" fontId="1" fillId="0" borderId="3" xfId="0" applyFont="1" applyBorder="1" applyProtection="1"/>
    <xf numFmtId="0" fontId="1" fillId="0" borderId="14" xfId="0" quotePrefix="1" applyNumberFormat="1" applyFont="1" applyBorder="1" applyAlignment="1" applyProtection="1">
      <alignment horizontal="center"/>
    </xf>
    <xf numFmtId="0" fontId="2" fillId="0" borderId="0" xfId="0" applyFont="1" applyBorder="1" applyAlignment="1" applyProtection="1"/>
    <xf numFmtId="0" fontId="1" fillId="0" borderId="10" xfId="0" applyFont="1" applyBorder="1" applyProtection="1"/>
    <xf numFmtId="0" fontId="1" fillId="0" borderId="9" xfId="0" applyFont="1" applyBorder="1" applyAlignment="1" applyProtection="1">
      <alignment horizontal="right"/>
    </xf>
    <xf numFmtId="0" fontId="1" fillId="0" borderId="14" xfId="0" applyFont="1" applyBorder="1" applyAlignment="1" applyProtection="1"/>
    <xf numFmtId="10" fontId="1" fillId="0" borderId="0" xfId="1" applyNumberFormat="1" applyFont="1" applyProtection="1"/>
    <xf numFmtId="14" fontId="1" fillId="18" borderId="8" xfId="0" applyNumberFormat="1" applyFont="1" applyFill="1" applyBorder="1" applyProtection="1"/>
    <xf numFmtId="14" fontId="1" fillId="18" borderId="14" xfId="0" applyNumberFormat="1" applyFont="1" applyFill="1" applyBorder="1" applyProtection="1"/>
    <xf numFmtId="0" fontId="14" fillId="0" borderId="13" xfId="0" applyFont="1" applyBorder="1" applyProtection="1"/>
    <xf numFmtId="0" fontId="14" fillId="0" borderId="14" xfId="0" applyFont="1" applyBorder="1" applyAlignment="1" applyProtection="1"/>
    <xf numFmtId="0" fontId="31" fillId="18" borderId="16" xfId="0" applyFont="1" applyFill="1" applyBorder="1" applyAlignment="1" applyProtection="1"/>
    <xf numFmtId="0" fontId="31" fillId="18" borderId="17" xfId="0" applyFont="1" applyFill="1" applyBorder="1" applyAlignment="1" applyProtection="1"/>
    <xf numFmtId="0" fontId="14" fillId="0" borderId="16" xfId="0" applyFont="1" applyBorder="1" applyAlignment="1" applyProtection="1"/>
    <xf numFmtId="0" fontId="14" fillId="0" borderId="17" xfId="0" applyFont="1" applyBorder="1" applyAlignment="1" applyProtection="1"/>
    <xf numFmtId="0" fontId="14" fillId="0" borderId="0" xfId="0" applyFont="1" applyBorder="1" applyAlignment="1" applyProtection="1"/>
    <xf numFmtId="0" fontId="31" fillId="18" borderId="15" xfId="0" applyFont="1" applyFill="1" applyBorder="1" applyAlignment="1" applyProtection="1"/>
    <xf numFmtId="0" fontId="14" fillId="0" borderId="15" xfId="0" applyFont="1" applyBorder="1" applyAlignment="1" applyProtection="1"/>
    <xf numFmtId="14" fontId="17" fillId="3" borderId="56" xfId="0" applyNumberFormat="1" applyFont="1" applyFill="1" applyBorder="1" applyAlignment="1" applyProtection="1">
      <alignment vertical="center"/>
      <protection locked="0"/>
    </xf>
    <xf numFmtId="14" fontId="17" fillId="3" borderId="7" xfId="0" applyNumberFormat="1" applyFont="1" applyFill="1" applyBorder="1" applyAlignment="1" applyProtection="1">
      <alignment vertical="center"/>
      <protection locked="0"/>
    </xf>
    <xf numFmtId="0" fontId="14" fillId="0" borderId="13" xfId="0" applyFont="1" applyBorder="1" applyAlignment="1" applyProtection="1"/>
    <xf numFmtId="0" fontId="46" fillId="0" borderId="0" xfId="3" applyFont="1" applyFill="1" applyProtection="1"/>
    <xf numFmtId="0" fontId="29" fillId="0" borderId="0" xfId="3" applyFont="1" applyAlignment="1" applyProtection="1">
      <alignment vertical="center" wrapText="1"/>
    </xf>
    <xf numFmtId="44" fontId="29" fillId="0" borderId="0" xfId="5" applyFont="1" applyFill="1" applyBorder="1" applyAlignment="1" applyProtection="1">
      <alignment horizontal="center"/>
    </xf>
    <xf numFmtId="44" fontId="1" fillId="0" borderId="0" xfId="0" applyNumberFormat="1" applyFont="1"/>
    <xf numFmtId="0" fontId="1" fillId="0" borderId="0" xfId="0" applyFont="1" applyAlignment="1">
      <alignment horizontal="right"/>
    </xf>
    <xf numFmtId="44" fontId="1" fillId="0" borderId="0" xfId="5" applyFont="1"/>
    <xf numFmtId="44" fontId="1" fillId="0" borderId="0" xfId="5" applyFont="1" applyAlignment="1">
      <alignment horizontal="right"/>
    </xf>
    <xf numFmtId="44" fontId="0" fillId="0" borderId="0" xfId="5" applyFont="1"/>
    <xf numFmtId="44" fontId="1" fillId="0" borderId="0" xfId="0" applyNumberFormat="1" applyFont="1" applyAlignment="1">
      <alignment horizontal="right"/>
    </xf>
    <xf numFmtId="169" fontId="1" fillId="0" borderId="0" xfId="1" applyNumberFormat="1" applyFont="1"/>
    <xf numFmtId="10" fontId="1" fillId="0" borderId="0" xfId="0" applyNumberFormat="1" applyFont="1"/>
    <xf numFmtId="170" fontId="1" fillId="0" borderId="0" xfId="1" applyNumberFormat="1" applyFont="1"/>
    <xf numFmtId="44" fontId="0" fillId="0" borderId="0" xfId="0" applyNumberFormat="1"/>
    <xf numFmtId="169" fontId="0" fillId="0" borderId="0" xfId="1" applyNumberFormat="1" applyFont="1"/>
    <xf numFmtId="170" fontId="0" fillId="0" borderId="0" xfId="0" applyNumberFormat="1"/>
    <xf numFmtId="166" fontId="1" fillId="0" borderId="0" xfId="0" applyNumberFormat="1" applyFont="1"/>
    <xf numFmtId="10" fontId="1" fillId="0" borderId="0" xfId="1" applyNumberFormat="1" applyFont="1"/>
    <xf numFmtId="9" fontId="0" fillId="0" borderId="0" xfId="1" applyFont="1"/>
    <xf numFmtId="9" fontId="1" fillId="0" borderId="0" xfId="1" applyFont="1"/>
    <xf numFmtId="0" fontId="28" fillId="0" borderId="0" xfId="0" applyFont="1" applyBorder="1" applyAlignment="1" applyProtection="1">
      <alignment wrapText="1"/>
    </xf>
    <xf numFmtId="0" fontId="28" fillId="0" borderId="0" xfId="0" applyFont="1" applyBorder="1" applyAlignment="1" applyProtection="1"/>
    <xf numFmtId="0" fontId="28" fillId="0" borderId="0" xfId="0" applyFont="1" applyBorder="1" applyAlignment="1" applyProtection="1">
      <alignment horizontal="left" indent="2"/>
    </xf>
    <xf numFmtId="0" fontId="28" fillId="0" borderId="9" xfId="0" applyFont="1" applyBorder="1" applyProtection="1"/>
    <xf numFmtId="0" fontId="1" fillId="0" borderId="9" xfId="0" applyFont="1" applyBorder="1" applyProtection="1"/>
    <xf numFmtId="0" fontId="1" fillId="0" borderId="16" xfId="0" applyFont="1" applyBorder="1" applyAlignment="1" applyProtection="1">
      <alignment horizontal="center"/>
    </xf>
    <xf numFmtId="0" fontId="28" fillId="0" borderId="17" xfId="0" applyFont="1" applyBorder="1" applyAlignment="1" applyProtection="1">
      <alignment horizontal="left" indent="2"/>
    </xf>
    <xf numFmtId="0" fontId="28" fillId="0" borderId="17" xfId="0" applyFont="1" applyBorder="1" applyAlignment="1" applyProtection="1">
      <alignment wrapText="1"/>
    </xf>
    <xf numFmtId="0" fontId="2" fillId="0" borderId="17" xfId="0" applyFont="1" applyBorder="1" applyAlignment="1" applyProtection="1"/>
    <xf numFmtId="44" fontId="1" fillId="3" borderId="1" xfId="5" applyFont="1" applyFill="1" applyBorder="1" applyAlignment="1" applyProtection="1">
      <protection locked="0"/>
    </xf>
    <xf numFmtId="0" fontId="1" fillId="0" borderId="1" xfId="0" applyFont="1" applyFill="1" applyBorder="1" applyAlignment="1" applyProtection="1">
      <alignment vertical="top" wrapText="1"/>
    </xf>
    <xf numFmtId="0" fontId="2" fillId="9" borderId="33" xfId="0" applyFont="1" applyFill="1" applyBorder="1" applyAlignment="1" applyProtection="1">
      <alignment horizontal="center"/>
    </xf>
    <xf numFmtId="0" fontId="2" fillId="9" borderId="32" xfId="0" applyFont="1" applyFill="1" applyBorder="1" applyAlignment="1" applyProtection="1"/>
    <xf numFmtId="166" fontId="1" fillId="3" borderId="1" xfId="0" applyNumberFormat="1" applyFont="1" applyFill="1" applyBorder="1" applyAlignment="1" applyProtection="1">
      <alignment horizontal="center"/>
      <protection locked="0"/>
    </xf>
    <xf numFmtId="166" fontId="2" fillId="3" borderId="3" xfId="0" applyNumberFormat="1" applyFont="1" applyFill="1" applyBorder="1" applyAlignment="1" applyProtection="1">
      <alignment horizontal="center"/>
      <protection locked="0"/>
    </xf>
    <xf numFmtId="0" fontId="1" fillId="0" borderId="19" xfId="0" applyFont="1" applyBorder="1" applyProtection="1"/>
    <xf numFmtId="0" fontId="1" fillId="0" borderId="18" xfId="0" applyFont="1" applyBorder="1" applyProtection="1"/>
    <xf numFmtId="0" fontId="1" fillId="6" borderId="0" xfId="0" applyFont="1" applyFill="1" applyAlignment="1" applyProtection="1">
      <alignment vertical="center"/>
    </xf>
    <xf numFmtId="0" fontId="14" fillId="6" borderId="0" xfId="0" applyFont="1" applyFill="1" applyAlignment="1" applyProtection="1">
      <alignment horizontal="right" vertical="center"/>
    </xf>
    <xf numFmtId="9" fontId="1" fillId="4" borderId="1" xfId="1" applyFont="1" applyFill="1" applyBorder="1" applyAlignment="1" applyProtection="1">
      <alignment horizontal="center" vertical="center"/>
    </xf>
    <xf numFmtId="166" fontId="1" fillId="0" borderId="0" xfId="0" applyNumberFormat="1" applyFont="1" applyBorder="1" applyAlignment="1" applyProtection="1">
      <alignment vertical="center"/>
    </xf>
    <xf numFmtId="166" fontId="2" fillId="0" borderId="0" xfId="0" applyNumberFormat="1" applyFont="1" applyFill="1" applyBorder="1" applyAlignment="1" applyProtection="1">
      <alignment horizontal="center" vertical="center"/>
    </xf>
    <xf numFmtId="166" fontId="2" fillId="0" borderId="0" xfId="0" applyNumberFormat="1" applyFont="1" applyBorder="1" applyAlignment="1" applyProtection="1">
      <alignment horizontal="center" vertical="center"/>
    </xf>
    <xf numFmtId="166" fontId="1" fillId="0" borderId="0" xfId="0" applyNumberFormat="1" applyFont="1" applyBorder="1" applyAlignment="1" applyProtection="1">
      <alignment horizontal="center" vertical="center"/>
    </xf>
    <xf numFmtId="166" fontId="26" fillId="0" borderId="0" xfId="0" applyNumberFormat="1" applyFont="1" applyBorder="1" applyAlignment="1" applyProtection="1">
      <alignment vertical="center"/>
    </xf>
    <xf numFmtId="166" fontId="26" fillId="0" borderId="0" xfId="0" quotePrefix="1" applyNumberFormat="1" applyFont="1" applyBorder="1" applyAlignment="1" applyProtection="1">
      <alignment vertical="center"/>
    </xf>
    <xf numFmtId="166" fontId="26" fillId="0" borderId="0" xfId="0" quotePrefix="1" applyNumberFormat="1" applyFont="1" applyBorder="1" applyAlignment="1" applyProtection="1">
      <alignment horizontal="center" vertical="center"/>
    </xf>
    <xf numFmtId="166" fontId="1" fillId="0" borderId="0" xfId="0" applyNumberFormat="1" applyFont="1" applyAlignment="1" applyProtection="1">
      <alignment vertical="center"/>
    </xf>
    <xf numFmtId="0" fontId="62" fillId="16" borderId="51" xfId="0" applyFont="1" applyFill="1" applyBorder="1" applyAlignment="1" applyProtection="1">
      <alignment horizontal="center" textRotation="90" wrapText="1"/>
      <protection locked="0"/>
    </xf>
    <xf numFmtId="0" fontId="47" fillId="2" borderId="66" xfId="0" applyFont="1" applyFill="1" applyBorder="1" applyAlignment="1" applyProtection="1">
      <alignment horizontal="center" textRotation="90" wrapText="1"/>
    </xf>
    <xf numFmtId="0" fontId="47" fillId="2" borderId="51" xfId="0" applyFont="1" applyFill="1" applyBorder="1" applyAlignment="1" applyProtection="1">
      <alignment horizontal="center" textRotation="90" wrapText="1"/>
    </xf>
    <xf numFmtId="0" fontId="47" fillId="3" borderId="51" xfId="0" applyFont="1" applyFill="1" applyBorder="1" applyAlignment="1" applyProtection="1">
      <alignment horizontal="center" textRotation="90" wrapText="1"/>
      <protection locked="0"/>
    </xf>
    <xf numFmtId="14" fontId="1" fillId="3" borderId="1" xfId="5" applyNumberFormat="1" applyFont="1" applyFill="1" applyBorder="1" applyAlignment="1" applyProtection="1">
      <protection locked="0"/>
    </xf>
    <xf numFmtId="0" fontId="14" fillId="3" borderId="3" xfId="0" applyFont="1" applyFill="1" applyBorder="1" applyAlignment="1" applyProtection="1">
      <alignment horizontal="left"/>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0" fontId="14" fillId="0" borderId="0" xfId="0" applyFont="1" applyBorder="1" applyAlignment="1" applyProtection="1">
      <alignment horizontal="right" vertical="center"/>
    </xf>
    <xf numFmtId="0" fontId="24" fillId="0" borderId="17" xfId="0" applyFont="1" applyBorder="1" applyAlignment="1" applyProtection="1">
      <alignment horizontal="left" vertical="center" indent="1"/>
    </xf>
    <xf numFmtId="0" fontId="24" fillId="0" borderId="0" xfId="0" applyFont="1" applyBorder="1" applyAlignment="1" applyProtection="1">
      <alignment horizontal="left" vertical="center" indent="1"/>
    </xf>
    <xf numFmtId="0" fontId="1" fillId="0" borderId="0" xfId="0" applyFont="1" applyAlignment="1" applyProtection="1">
      <alignment horizontal="right"/>
    </xf>
    <xf numFmtId="0" fontId="2" fillId="0" borderId="1" xfId="0" applyFont="1" applyBorder="1" applyAlignment="1" applyProtection="1">
      <alignment horizontal="center" vertical="center"/>
    </xf>
    <xf numFmtId="0" fontId="1" fillId="0" borderId="6" xfId="0" applyFont="1" applyBorder="1" applyAlignment="1" applyProtection="1">
      <alignment horizontal="left" vertical="center"/>
    </xf>
    <xf numFmtId="0" fontId="31" fillId="18" borderId="0" xfId="0" applyFont="1" applyFill="1" applyBorder="1" applyAlignment="1" applyProtection="1">
      <alignment horizontal="center"/>
    </xf>
    <xf numFmtId="0" fontId="17" fillId="2" borderId="6" xfId="0" applyFont="1" applyFill="1" applyBorder="1" applyAlignment="1" applyProtection="1">
      <alignment horizontal="center" vertical="center"/>
    </xf>
    <xf numFmtId="0" fontId="2" fillId="2" borderId="18" xfId="0" applyFont="1" applyFill="1" applyBorder="1" applyProtection="1"/>
    <xf numFmtId="0" fontId="1" fillId="0" borderId="8" xfId="0" applyFont="1" applyBorder="1" applyAlignment="1" applyProtection="1">
      <alignment horizontal="center"/>
    </xf>
    <xf numFmtId="0" fontId="1" fillId="0" borderId="0" xfId="0" applyFont="1" applyBorder="1" applyAlignment="1" applyProtection="1">
      <alignment horizontal="right"/>
    </xf>
    <xf numFmtId="0" fontId="1" fillId="0" borderId="13" xfId="0" applyFont="1" applyBorder="1" applyAlignment="1" applyProtection="1">
      <alignment horizontal="right"/>
    </xf>
    <xf numFmtId="0" fontId="1" fillId="18" borderId="13" xfId="0" applyFont="1" applyFill="1" applyBorder="1" applyAlignment="1" applyProtection="1">
      <alignment horizontal="center"/>
    </xf>
    <xf numFmtId="0" fontId="1" fillId="0" borderId="14" xfId="0" applyFont="1" applyBorder="1" applyAlignment="1" applyProtection="1">
      <alignment horizontal="center"/>
    </xf>
    <xf numFmtId="0" fontId="1" fillId="3" borderId="1" xfId="0" applyFont="1" applyFill="1" applyBorder="1" applyAlignment="1" applyProtection="1">
      <alignment horizontal="center" vertical="center" wrapText="1"/>
      <protection locked="0"/>
    </xf>
    <xf numFmtId="0" fontId="1" fillId="0" borderId="35" xfId="0" applyFont="1" applyBorder="1" applyProtection="1">
      <protection locked="0"/>
    </xf>
    <xf numFmtId="0" fontId="1" fillId="0" borderId="5" xfId="0" applyFont="1" applyBorder="1" applyProtection="1">
      <protection locked="0"/>
    </xf>
    <xf numFmtId="14" fontId="1" fillId="6" borderId="0" xfId="0" applyNumberFormat="1" applyFont="1" applyFill="1" applyBorder="1" applyAlignment="1" applyProtection="1">
      <alignment horizontal="center" vertical="center"/>
    </xf>
    <xf numFmtId="0" fontId="1" fillId="0" borderId="10" xfId="0" applyFont="1" applyFill="1" applyBorder="1" applyAlignment="1" applyProtection="1">
      <alignment vertical="center"/>
    </xf>
    <xf numFmtId="0" fontId="1" fillId="0" borderId="10" xfId="0" applyFont="1" applyFill="1" applyBorder="1" applyAlignment="1" applyProtection="1">
      <alignment vertical="center" wrapText="1"/>
    </xf>
    <xf numFmtId="49" fontId="2" fillId="0" borderId="0" xfId="0" applyNumberFormat="1" applyFont="1" applyBorder="1" applyAlignment="1" applyProtection="1"/>
    <xf numFmtId="0" fontId="62" fillId="15" borderId="66" xfId="0" applyFont="1" applyFill="1" applyBorder="1" applyAlignment="1" applyProtection="1">
      <alignment horizontal="center" textRotation="90" wrapText="1"/>
    </xf>
    <xf numFmtId="0" fontId="62" fillId="15" borderId="51" xfId="0" applyFont="1" applyFill="1" applyBorder="1" applyAlignment="1" applyProtection="1">
      <alignment horizontal="center" textRotation="90" wrapText="1"/>
    </xf>
    <xf numFmtId="49" fontId="2" fillId="0" borderId="9" xfId="0" applyNumberFormat="1" applyFont="1" applyBorder="1" applyAlignment="1" applyProtection="1"/>
    <xf numFmtId="166" fontId="1" fillId="10" borderId="1" xfId="0" applyNumberFormat="1" applyFont="1" applyFill="1" applyBorder="1" applyAlignment="1" applyProtection="1">
      <alignment horizontal="center"/>
    </xf>
    <xf numFmtId="166" fontId="2" fillId="10" borderId="1" xfId="0" applyNumberFormat="1" applyFont="1" applyFill="1" applyBorder="1" applyAlignment="1" applyProtection="1">
      <alignment horizontal="center"/>
    </xf>
    <xf numFmtId="0" fontId="1" fillId="0" borderId="0" xfId="0" applyFont="1" applyAlignment="1" applyProtection="1">
      <alignment horizontal="center"/>
    </xf>
    <xf numFmtId="44" fontId="1" fillId="0" borderId="0" xfId="0" applyNumberFormat="1" applyFont="1" applyProtection="1"/>
    <xf numFmtId="44" fontId="28" fillId="0" borderId="71" xfId="5" applyFont="1" applyFill="1" applyBorder="1" applyAlignment="1" applyProtection="1">
      <alignment horizontal="left"/>
    </xf>
    <xf numFmtId="44" fontId="1" fillId="0" borderId="74" xfId="5" applyNumberFormat="1" applyFont="1" applyFill="1" applyBorder="1" applyAlignment="1" applyProtection="1"/>
    <xf numFmtId="44" fontId="28" fillId="0" borderId="75" xfId="5" applyFont="1" applyFill="1" applyBorder="1" applyAlignment="1" applyProtection="1">
      <alignment horizontal="left"/>
    </xf>
    <xf numFmtId="44" fontId="1" fillId="0" borderId="80" xfId="5" applyNumberFormat="1" applyFont="1" applyFill="1" applyBorder="1" applyAlignment="1" applyProtection="1"/>
    <xf numFmtId="9" fontId="24" fillId="12" borderId="0" xfId="0" applyNumberFormat="1" applyFont="1" applyFill="1" applyBorder="1" applyAlignment="1" applyProtection="1">
      <alignment horizontal="center" vertical="center"/>
    </xf>
    <xf numFmtId="164" fontId="1" fillId="12" borderId="31" xfId="1" applyNumberFormat="1" applyFont="1" applyFill="1" applyBorder="1" applyAlignment="1" applyProtection="1">
      <alignment horizontal="center" vertical="center"/>
    </xf>
    <xf numFmtId="9" fontId="1" fillId="12" borderId="31" xfId="1" applyFont="1" applyFill="1" applyBorder="1" applyAlignment="1" applyProtection="1">
      <alignment horizontal="center" vertical="center"/>
    </xf>
    <xf numFmtId="164" fontId="1" fillId="4" borderId="0" xfId="0" applyNumberFormat="1" applyFont="1" applyFill="1" applyBorder="1" applyAlignment="1" applyProtection="1">
      <alignment horizontal="center" vertical="center"/>
    </xf>
    <xf numFmtId="164" fontId="2" fillId="8" borderId="1" xfId="0" applyNumberFormat="1" applyFont="1" applyFill="1" applyBorder="1" applyAlignment="1" applyProtection="1">
      <alignment horizontal="center" vertical="center"/>
      <protection locked="0"/>
    </xf>
    <xf numFmtId="164" fontId="2" fillId="4" borderId="1" xfId="0" applyNumberFormat="1" applyFont="1" applyFill="1" applyBorder="1" applyAlignment="1" applyProtection="1">
      <alignment horizontal="center" vertical="center"/>
    </xf>
    <xf numFmtId="164" fontId="1" fillId="4" borderId="12" xfId="0" applyNumberFormat="1" applyFont="1" applyFill="1" applyBorder="1" applyAlignment="1" applyProtection="1">
      <alignment horizontal="center" vertical="center"/>
    </xf>
    <xf numFmtId="164" fontId="2" fillId="4" borderId="4" xfId="0" applyNumberFormat="1" applyFont="1" applyFill="1" applyBorder="1" applyAlignment="1" applyProtection="1">
      <alignment horizontal="center" vertical="center"/>
    </xf>
    <xf numFmtId="164" fontId="2" fillId="7" borderId="2" xfId="0" applyNumberFormat="1" applyFont="1" applyFill="1" applyBorder="1" applyAlignment="1" applyProtection="1">
      <alignment horizontal="center" vertical="center"/>
    </xf>
    <xf numFmtId="164" fontId="1" fillId="4" borderId="1" xfId="0" applyNumberFormat="1" applyFont="1" applyFill="1" applyBorder="1" applyAlignment="1" applyProtection="1">
      <alignment horizontal="center" vertical="center"/>
    </xf>
    <xf numFmtId="164" fontId="28" fillId="4" borderId="1" xfId="0" applyNumberFormat="1" applyFont="1" applyFill="1" applyBorder="1" applyAlignment="1" applyProtection="1">
      <alignment horizontal="center" vertical="center"/>
    </xf>
    <xf numFmtId="164" fontId="2" fillId="11" borderId="4" xfId="0" applyNumberFormat="1" applyFont="1" applyFill="1" applyBorder="1" applyAlignment="1" applyProtection="1">
      <alignment horizontal="center" vertical="center"/>
    </xf>
    <xf numFmtId="166" fontId="2" fillId="12" borderId="1" xfId="0" applyNumberFormat="1" applyFont="1" applyFill="1" applyBorder="1" applyAlignment="1" applyProtection="1">
      <alignment horizontal="center"/>
    </xf>
    <xf numFmtId="166" fontId="2" fillId="12" borderId="3" xfId="0" applyNumberFormat="1" applyFont="1" applyFill="1" applyBorder="1" applyAlignment="1" applyProtection="1">
      <alignment horizontal="center"/>
    </xf>
    <xf numFmtId="0" fontId="1" fillId="12" borderId="1" xfId="0" applyFont="1" applyFill="1" applyBorder="1" applyAlignment="1" applyProtection="1">
      <alignment horizontal="center" vertical="center"/>
    </xf>
    <xf numFmtId="0" fontId="1" fillId="0" borderId="0" xfId="0" applyFont="1" applyBorder="1" applyAlignment="1" applyProtection="1">
      <alignment horizontal="right"/>
    </xf>
    <xf numFmtId="10" fontId="1" fillId="0" borderId="0" xfId="1" applyNumberFormat="1" applyFont="1" applyFill="1" applyBorder="1" applyAlignment="1" applyProtection="1">
      <alignment horizontal="center"/>
    </xf>
    <xf numFmtId="0" fontId="68" fillId="0" borderId="0" xfId="0" applyFont="1" applyFill="1" applyProtection="1"/>
    <xf numFmtId="0" fontId="1" fillId="0" borderId="0" xfId="0" applyFont="1" applyAlignment="1" applyProtection="1">
      <alignment horizontal="left"/>
    </xf>
    <xf numFmtId="0" fontId="2" fillId="0" borderId="0" xfId="0" applyFont="1" applyBorder="1"/>
    <xf numFmtId="0" fontId="1" fillId="0" borderId="0" xfId="0" applyFont="1" applyBorder="1"/>
    <xf numFmtId="0" fontId="1" fillId="0" borderId="0" xfId="0" applyFont="1" applyBorder="1" applyAlignment="1">
      <alignment horizontal="left" indent="1"/>
    </xf>
    <xf numFmtId="0" fontId="1" fillId="0" borderId="0" xfId="0" applyFont="1" applyFill="1" applyBorder="1" applyAlignment="1">
      <alignment horizontal="left" indent="1"/>
    </xf>
    <xf numFmtId="0" fontId="1" fillId="3" borderId="0" xfId="0" applyFont="1" applyFill="1" applyBorder="1"/>
    <xf numFmtId="0" fontId="70" fillId="0" borderId="0" xfId="0" applyFont="1" applyAlignment="1" applyProtection="1">
      <alignment horizontal="left"/>
    </xf>
    <xf numFmtId="0" fontId="1" fillId="12" borderId="0" xfId="0" applyFont="1" applyFill="1" applyBorder="1" applyAlignment="1">
      <alignment horizontal="center"/>
    </xf>
    <xf numFmtId="0" fontId="67" fillId="0" borderId="14" xfId="0" applyFont="1" applyFill="1" applyBorder="1" applyProtection="1"/>
    <xf numFmtId="0" fontId="68" fillId="0" borderId="14" xfId="0" applyFont="1" applyFill="1" applyBorder="1" applyProtection="1"/>
    <xf numFmtId="0" fontId="67" fillId="0" borderId="16" xfId="0" applyFont="1" applyFill="1" applyBorder="1" applyProtection="1"/>
    <xf numFmtId="0" fontId="1" fillId="2" borderId="1" xfId="0" applyFont="1" applyFill="1" applyBorder="1"/>
    <xf numFmtId="0" fontId="1" fillId="18" borderId="8" xfId="0" applyFont="1" applyFill="1" applyBorder="1"/>
    <xf numFmtId="0" fontId="1" fillId="18" borderId="9" xfId="0" applyFont="1" applyFill="1" applyBorder="1"/>
    <xf numFmtId="0" fontId="1" fillId="18" borderId="9" xfId="0" applyFont="1" applyFill="1" applyBorder="1" applyAlignment="1">
      <alignment horizontal="right"/>
    </xf>
    <xf numFmtId="0" fontId="1" fillId="18" borderId="14" xfId="0" applyFont="1" applyFill="1" applyBorder="1"/>
    <xf numFmtId="0" fontId="1" fillId="18" borderId="0" xfId="0" applyFont="1" applyFill="1" applyBorder="1"/>
    <xf numFmtId="0" fontId="1" fillId="18" borderId="0" xfId="0" applyFont="1" applyFill="1" applyBorder="1" applyAlignment="1">
      <alignment horizontal="right"/>
    </xf>
    <xf numFmtId="0" fontId="1" fillId="6" borderId="0" xfId="0" applyFont="1" applyFill="1" applyBorder="1" applyAlignment="1">
      <alignment horizontal="center"/>
    </xf>
    <xf numFmtId="0" fontId="1" fillId="6" borderId="13" xfId="0" applyFont="1" applyFill="1" applyBorder="1" applyAlignment="1">
      <alignment horizontal="center"/>
    </xf>
    <xf numFmtId="0" fontId="2" fillId="19" borderId="1" xfId="0" applyFont="1" applyFill="1" applyBorder="1" applyAlignment="1">
      <alignment horizontal="center" vertical="center"/>
    </xf>
    <xf numFmtId="0" fontId="1" fillId="0" borderId="0" xfId="0" applyFont="1" applyBorder="1" applyAlignment="1"/>
    <xf numFmtId="0" fontId="10" fillId="10" borderId="55" xfId="0" applyFont="1" applyFill="1" applyBorder="1" applyAlignment="1" applyProtection="1">
      <alignment textRotation="90"/>
      <protection locked="0"/>
    </xf>
    <xf numFmtId="0" fontId="10" fillId="10" borderId="1" xfId="0" applyFont="1" applyFill="1" applyBorder="1" applyAlignment="1" applyProtection="1">
      <alignment textRotation="90"/>
      <protection locked="0"/>
    </xf>
    <xf numFmtId="168" fontId="31" fillId="0" borderId="14" xfId="0" applyNumberFormat="1" applyFont="1" applyFill="1" applyBorder="1" applyAlignment="1" applyProtection="1">
      <alignment horizontal="center"/>
      <protection locked="0"/>
    </xf>
    <xf numFmtId="168" fontId="31" fillId="0" borderId="0" xfId="0" applyNumberFormat="1" applyFont="1" applyFill="1" applyBorder="1" applyAlignment="1" applyProtection="1">
      <alignment horizontal="center"/>
      <protection locked="0"/>
    </xf>
    <xf numFmtId="168" fontId="31" fillId="0" borderId="13" xfId="0" applyNumberFormat="1" applyFont="1" applyFill="1" applyBorder="1" applyAlignment="1" applyProtection="1">
      <alignment horizontal="center"/>
      <protection locked="0"/>
    </xf>
    <xf numFmtId="165" fontId="1" fillId="0" borderId="14" xfId="0" applyNumberFormat="1" applyFont="1" applyFill="1" applyBorder="1" applyAlignment="1">
      <alignment horizontal="center"/>
    </xf>
    <xf numFmtId="0" fontId="1" fillId="0" borderId="0" xfId="0" applyFont="1" applyFill="1" applyBorder="1"/>
    <xf numFmtId="0" fontId="1" fillId="0" borderId="14" xfId="0" applyFont="1" applyBorder="1"/>
    <xf numFmtId="0" fontId="1" fillId="0" borderId="14" xfId="0" applyFont="1" applyBorder="1" applyAlignment="1" applyProtection="1">
      <alignment horizontal="left"/>
    </xf>
    <xf numFmtId="0" fontId="1" fillId="0" borderId="0" xfId="0" applyFont="1" applyBorder="1" applyAlignment="1" applyProtection="1">
      <alignment horizontal="left"/>
    </xf>
    <xf numFmtId="0" fontId="1" fillId="0" borderId="13" xfId="0" applyFont="1" applyBorder="1" applyAlignment="1" applyProtection="1">
      <alignment horizontal="left"/>
    </xf>
    <xf numFmtId="0" fontId="1" fillId="0" borderId="13" xfId="0" applyFont="1" applyBorder="1"/>
    <xf numFmtId="0" fontId="2" fillId="0" borderId="14" xfId="0" applyFont="1" applyBorder="1"/>
    <xf numFmtId="0" fontId="1" fillId="0" borderId="16" xfId="0" applyFont="1" applyBorder="1"/>
    <xf numFmtId="0" fontId="1" fillId="0" borderId="17" xfId="0" applyFont="1" applyBorder="1"/>
    <xf numFmtId="0" fontId="2" fillId="0" borderId="14" xfId="0" applyFont="1" applyBorder="1" applyAlignment="1">
      <alignment horizontal="left" indent="1"/>
    </xf>
    <xf numFmtId="0" fontId="1" fillId="0" borderId="12" xfId="0" applyFont="1" applyBorder="1" applyAlignment="1">
      <alignment horizontal="center"/>
    </xf>
    <xf numFmtId="0" fontId="1" fillId="21" borderId="8" xfId="0" applyFont="1" applyFill="1" applyBorder="1"/>
    <xf numFmtId="0" fontId="1" fillId="21" borderId="10" xfId="0" applyFont="1" applyFill="1" applyBorder="1" applyAlignment="1">
      <alignment horizontal="left" indent="4"/>
    </xf>
    <xf numFmtId="0" fontId="1" fillId="21" borderId="0" xfId="0" applyFont="1" applyFill="1" applyBorder="1" applyAlignment="1">
      <alignment horizontal="left" indent="4"/>
    </xf>
    <xf numFmtId="0" fontId="1" fillId="21" borderId="14" xfId="0" applyFont="1" applyFill="1" applyBorder="1" applyAlignment="1">
      <alignment horizontal="left" indent="4"/>
    </xf>
    <xf numFmtId="0" fontId="1" fillId="21" borderId="13" xfId="0" applyFont="1" applyFill="1" applyBorder="1" applyAlignment="1">
      <alignment horizontal="left" indent="4"/>
    </xf>
    <xf numFmtId="0" fontId="14" fillId="21" borderId="17" xfId="0" applyFont="1" applyFill="1" applyBorder="1" applyAlignment="1">
      <alignment horizontal="left" vertical="top"/>
    </xf>
    <xf numFmtId="0" fontId="14" fillId="21" borderId="0" xfId="0" applyFont="1" applyFill="1" applyBorder="1" applyAlignment="1">
      <alignment horizontal="left" indent="4"/>
    </xf>
    <xf numFmtId="0" fontId="14" fillId="0" borderId="17" xfId="0" applyFont="1" applyBorder="1" applyAlignment="1">
      <alignment horizontal="left" indent="4"/>
    </xf>
    <xf numFmtId="0" fontId="29" fillId="21" borderId="17" xfId="0" applyFont="1" applyFill="1" applyBorder="1" applyAlignment="1">
      <alignment horizontal="left" vertical="center"/>
    </xf>
    <xf numFmtId="0" fontId="1" fillId="0" borderId="0" xfId="0" applyFont="1" applyAlignment="1">
      <alignment vertical="center"/>
    </xf>
    <xf numFmtId="0" fontId="1" fillId="0" borderId="11" xfId="0" applyFont="1" applyBorder="1" applyAlignment="1">
      <alignment horizontal="center" vertical="center"/>
    </xf>
    <xf numFmtId="0" fontId="2" fillId="0" borderId="60" xfId="0" applyFont="1" applyBorder="1" applyAlignment="1" applyProtection="1">
      <alignment horizontal="center" vertical="center"/>
    </xf>
    <xf numFmtId="14" fontId="2" fillId="3" borderId="56" xfId="0" applyNumberFormat="1" applyFont="1" applyFill="1" applyBorder="1" applyAlignment="1" applyProtection="1">
      <alignment vertical="center"/>
      <protection locked="0"/>
    </xf>
    <xf numFmtId="0" fontId="2" fillId="2" borderId="6" xfId="0" applyFont="1" applyFill="1" applyBorder="1" applyAlignment="1" applyProtection="1">
      <alignment horizontal="center" vertical="center"/>
    </xf>
    <xf numFmtId="14" fontId="2" fillId="3" borderId="7" xfId="0" applyNumberFormat="1" applyFont="1" applyFill="1" applyBorder="1" applyAlignment="1" applyProtection="1">
      <alignment vertical="center"/>
      <protection locked="0"/>
    </xf>
    <xf numFmtId="0" fontId="47" fillId="3" borderId="67" xfId="0" applyFont="1" applyFill="1" applyBorder="1" applyAlignment="1" applyProtection="1">
      <alignment horizontal="center" vertical="center"/>
      <protection locked="0"/>
    </xf>
    <xf numFmtId="0" fontId="47" fillId="7" borderId="67" xfId="0" applyFont="1" applyFill="1" applyBorder="1" applyAlignment="1" applyProtection="1">
      <alignment horizontal="center" vertical="center"/>
    </xf>
    <xf numFmtId="44" fontId="47" fillId="7" borderId="35" xfId="5" applyFont="1" applyFill="1" applyBorder="1" applyAlignment="1" applyProtection="1">
      <alignment horizontal="center" vertical="center"/>
    </xf>
    <xf numFmtId="0" fontId="14" fillId="3" borderId="1" xfId="0" applyFont="1" applyFill="1" applyBorder="1" applyAlignment="1" applyProtection="1">
      <alignment horizontal="center"/>
      <protection locked="0"/>
    </xf>
    <xf numFmtId="0" fontId="14" fillId="7" borderId="0" xfId="0" applyFont="1" applyFill="1" applyBorder="1" applyAlignment="1" applyProtection="1">
      <alignment horizontal="center"/>
    </xf>
    <xf numFmtId="44" fontId="14" fillId="3" borderId="0" xfId="5" applyFont="1" applyFill="1" applyBorder="1" applyAlignment="1" applyProtection="1">
      <alignment horizontal="center"/>
      <protection locked="0"/>
    </xf>
    <xf numFmtId="44" fontId="14" fillId="7" borderId="64" xfId="5" applyFont="1" applyFill="1" applyBorder="1" applyAlignment="1" applyProtection="1">
      <alignment horizontal="center"/>
    </xf>
    <xf numFmtId="0" fontId="14" fillId="3" borderId="3" xfId="0" applyFont="1" applyFill="1" applyBorder="1" applyAlignment="1" applyProtection="1">
      <alignment horizontal="center"/>
      <protection locked="0"/>
    </xf>
    <xf numFmtId="0" fontId="14" fillId="3" borderId="24" xfId="0" applyFont="1" applyFill="1" applyBorder="1" applyAlignment="1" applyProtection="1">
      <alignment horizontal="center"/>
      <protection locked="0"/>
    </xf>
    <xf numFmtId="0" fontId="14" fillId="7" borderId="23" xfId="0" applyFont="1" applyFill="1" applyBorder="1" applyAlignment="1" applyProtection="1">
      <alignment horizontal="center"/>
    </xf>
    <xf numFmtId="44" fontId="14" fillId="3" borderId="23" xfId="5" applyFont="1" applyFill="1" applyBorder="1" applyAlignment="1" applyProtection="1">
      <alignment horizontal="center"/>
      <protection locked="0"/>
    </xf>
    <xf numFmtId="44" fontId="14" fillId="7" borderId="47" xfId="5" applyFont="1" applyFill="1" applyBorder="1" applyAlignment="1" applyProtection="1">
      <alignment horizontal="center"/>
    </xf>
    <xf numFmtId="168" fontId="31" fillId="0" borderId="9" xfId="0" applyNumberFormat="1" applyFont="1" applyFill="1" applyBorder="1" applyAlignment="1" applyProtection="1">
      <alignment horizontal="center"/>
      <protection locked="0"/>
    </xf>
    <xf numFmtId="0" fontId="47" fillId="2" borderId="19" xfId="0" applyFont="1" applyFill="1" applyBorder="1" applyProtection="1"/>
    <xf numFmtId="0" fontId="14" fillId="0" borderId="1" xfId="0" applyFont="1" applyBorder="1" applyAlignment="1" applyProtection="1">
      <alignment horizontal="left" indent="1"/>
    </xf>
    <xf numFmtId="0" fontId="14" fillId="3" borderId="1" xfId="0" applyFont="1" applyFill="1" applyBorder="1" applyAlignment="1" applyProtection="1">
      <alignment horizontal="left" indent="1"/>
      <protection locked="0"/>
    </xf>
    <xf numFmtId="0" fontId="47" fillId="0" borderId="5" xfId="0" applyFont="1" applyBorder="1" applyProtection="1"/>
    <xf numFmtId="0" fontId="62" fillId="16" borderId="67" xfId="0" applyFont="1" applyFill="1" applyBorder="1" applyAlignment="1" applyProtection="1">
      <alignment horizontal="center" vertical="center"/>
      <protection locked="0"/>
    </xf>
    <xf numFmtId="0" fontId="62" fillId="17" borderId="68" xfId="0" applyFont="1" applyFill="1" applyBorder="1" applyAlignment="1" applyProtection="1">
      <alignment horizontal="center" vertical="center"/>
    </xf>
    <xf numFmtId="44" fontId="62" fillId="17" borderId="33" xfId="0" applyNumberFormat="1" applyFont="1" applyFill="1" applyBorder="1" applyAlignment="1" applyProtection="1">
      <alignment horizontal="center" vertical="center"/>
    </xf>
    <xf numFmtId="0" fontId="63" fillId="16" borderId="15" xfId="0" applyFont="1" applyFill="1" applyBorder="1" applyAlignment="1" applyProtection="1">
      <alignment horizontal="center"/>
      <protection locked="0"/>
    </xf>
    <xf numFmtId="44" fontId="63" fillId="16" borderId="0" xfId="0" applyNumberFormat="1" applyFont="1" applyFill="1" applyAlignment="1" applyProtection="1">
      <alignment horizontal="center"/>
      <protection locked="0"/>
    </xf>
    <xf numFmtId="0" fontId="63" fillId="16" borderId="69" xfId="0" applyFont="1" applyFill="1" applyBorder="1" applyAlignment="1" applyProtection="1">
      <alignment horizontal="center"/>
      <protection locked="0"/>
    </xf>
    <xf numFmtId="44" fontId="63" fillId="16" borderId="23" xfId="0" applyNumberFormat="1" applyFont="1" applyFill="1" applyBorder="1" applyAlignment="1" applyProtection="1">
      <alignment horizontal="center"/>
      <protection locked="0"/>
    </xf>
    <xf numFmtId="44" fontId="63" fillId="17" borderId="64" xfId="0" applyNumberFormat="1" applyFont="1" applyFill="1" applyBorder="1" applyAlignment="1" applyProtection="1">
      <alignment horizontal="center"/>
    </xf>
    <xf numFmtId="44" fontId="63" fillId="17" borderId="64" xfId="5" applyFont="1" applyFill="1" applyBorder="1" applyAlignment="1" applyProtection="1">
      <alignment horizontal="center"/>
    </xf>
    <xf numFmtId="44" fontId="63" fillId="17" borderId="47" xfId="0" applyNumberFormat="1" applyFont="1" applyFill="1" applyBorder="1" applyAlignment="1" applyProtection="1">
      <alignment horizontal="center"/>
    </xf>
    <xf numFmtId="0" fontId="63" fillId="17" borderId="0" xfId="0" applyFont="1" applyFill="1" applyAlignment="1" applyProtection="1">
      <alignment horizontal="center"/>
    </xf>
    <xf numFmtId="0" fontId="63" fillId="17" borderId="23" xfId="0" applyFont="1" applyFill="1" applyBorder="1" applyAlignment="1" applyProtection="1">
      <alignment horizontal="center"/>
    </xf>
    <xf numFmtId="0" fontId="63" fillId="17" borderId="68" xfId="0" applyFont="1" applyFill="1" applyBorder="1" applyAlignment="1" applyProtection="1">
      <alignment horizontal="center" vertical="center"/>
    </xf>
    <xf numFmtId="44" fontId="63" fillId="17" borderId="61" xfId="5" applyFont="1" applyFill="1" applyBorder="1" applyAlignment="1" applyProtection="1">
      <alignment horizontal="center" vertical="center"/>
    </xf>
    <xf numFmtId="42" fontId="47" fillId="11" borderId="61" xfId="5" applyNumberFormat="1" applyFont="1" applyFill="1" applyBorder="1" applyAlignment="1" applyProtection="1">
      <alignment horizontal="center" vertical="center"/>
    </xf>
    <xf numFmtId="164" fontId="14" fillId="3" borderId="12" xfId="0" applyNumberFormat="1" applyFont="1" applyFill="1" applyBorder="1" applyProtection="1">
      <protection locked="0"/>
    </xf>
    <xf numFmtId="0" fontId="67" fillId="0" borderId="0" xfId="0" applyFont="1" applyFill="1" applyBorder="1" applyAlignment="1">
      <alignment horizontal="center"/>
    </xf>
    <xf numFmtId="14" fontId="67" fillId="0" borderId="0" xfId="0" applyNumberFormat="1" applyFont="1" applyFill="1" applyBorder="1" applyAlignment="1" applyProtection="1">
      <protection locked="0"/>
    </xf>
    <xf numFmtId="0" fontId="68" fillId="0" borderId="0" xfId="0" applyFont="1" applyFill="1" applyBorder="1" applyAlignment="1">
      <alignment horizontal="center"/>
    </xf>
    <xf numFmtId="42" fontId="2" fillId="7" borderId="12" xfId="0" applyNumberFormat="1" applyFont="1" applyFill="1" applyBorder="1" applyAlignment="1" applyProtection="1"/>
    <xf numFmtId="42" fontId="2" fillId="7" borderId="17" xfId="0" applyNumberFormat="1" applyFont="1" applyFill="1" applyBorder="1" applyAlignment="1" applyProtection="1"/>
    <xf numFmtId="42" fontId="2" fillId="7" borderId="12" xfId="5" applyNumberFormat="1" applyFont="1" applyFill="1" applyBorder="1" applyAlignment="1" applyProtection="1"/>
    <xf numFmtId="42" fontId="2" fillId="7" borderId="1" xfId="5" applyNumberFormat="1" applyFont="1" applyFill="1" applyBorder="1" applyAlignment="1" applyProtection="1"/>
    <xf numFmtId="10" fontId="1" fillId="7" borderId="1" xfId="1" applyNumberFormat="1" applyFont="1" applyFill="1" applyBorder="1" applyAlignment="1" applyProtection="1">
      <alignment horizontal="center"/>
    </xf>
    <xf numFmtId="10" fontId="1" fillId="7" borderId="1" xfId="1" quotePrefix="1" applyNumberFormat="1" applyFont="1" applyFill="1" applyBorder="1" applyAlignment="1" applyProtection="1">
      <alignment horizontal="center"/>
    </xf>
    <xf numFmtId="42" fontId="14" fillId="3" borderId="1" xfId="0" applyNumberFormat="1" applyFont="1" applyFill="1" applyBorder="1" applyProtection="1">
      <protection locked="0"/>
    </xf>
    <xf numFmtId="42" fontId="1" fillId="3" borderId="1" xfId="0" applyNumberFormat="1" applyFont="1" applyFill="1" applyBorder="1" applyAlignment="1" applyProtection="1">
      <alignment horizontal="center"/>
      <protection locked="0"/>
    </xf>
    <xf numFmtId="42" fontId="1" fillId="10" borderId="1" xfId="0" applyNumberFormat="1" applyFont="1" applyFill="1" applyBorder="1" applyAlignment="1" applyProtection="1">
      <alignment horizontal="center"/>
      <protection locked="0"/>
    </xf>
    <xf numFmtId="42" fontId="2" fillId="3" borderId="1" xfId="0" applyNumberFormat="1" applyFont="1" applyFill="1" applyBorder="1" applyAlignment="1" applyProtection="1">
      <alignment horizontal="center"/>
      <protection locked="0"/>
    </xf>
    <xf numFmtId="0" fontId="32" fillId="3" borderId="5" xfId="0" applyFont="1" applyFill="1" applyBorder="1" applyProtection="1">
      <protection locked="0"/>
    </xf>
    <xf numFmtId="0" fontId="32" fillId="3" borderId="55" xfId="0" applyFont="1" applyFill="1" applyBorder="1" applyAlignment="1" applyProtection="1">
      <alignment horizontal="center"/>
      <protection locked="0"/>
    </xf>
    <xf numFmtId="0" fontId="32" fillId="3" borderId="1" xfId="0" applyFont="1" applyFill="1" applyBorder="1" applyAlignment="1" applyProtection="1">
      <alignment horizontal="center"/>
      <protection locked="0"/>
    </xf>
    <xf numFmtId="0" fontId="10" fillId="10" borderId="7" xfId="0" applyFont="1" applyFill="1" applyBorder="1" applyAlignment="1" applyProtection="1">
      <alignment textRotation="90"/>
      <protection locked="0"/>
    </xf>
    <xf numFmtId="0" fontId="10" fillId="3" borderId="7" xfId="0" applyFont="1" applyFill="1" applyBorder="1" applyAlignment="1" applyProtection="1">
      <alignment textRotation="90"/>
      <protection locked="0"/>
    </xf>
    <xf numFmtId="0" fontId="32" fillId="3" borderId="7" xfId="0" applyFont="1" applyFill="1" applyBorder="1" applyAlignment="1" applyProtection="1">
      <alignment horizontal="center"/>
      <protection locked="0"/>
    </xf>
    <xf numFmtId="0" fontId="2" fillId="2" borderId="12" xfId="0" applyFont="1" applyFill="1" applyBorder="1" applyAlignment="1" applyProtection="1">
      <alignment vertical="center" wrapText="1"/>
    </xf>
    <xf numFmtId="44" fontId="1" fillId="7" borderId="1" xfId="5" applyFont="1" applyFill="1" applyBorder="1" applyAlignment="1" applyProtection="1"/>
    <xf numFmtId="44" fontId="1" fillId="7" borderId="7" xfId="0" applyNumberFormat="1" applyFont="1" applyFill="1" applyBorder="1" applyProtection="1"/>
    <xf numFmtId="44" fontId="1" fillId="7" borderId="1" xfId="0" applyNumberFormat="1" applyFont="1" applyFill="1" applyBorder="1" applyProtection="1"/>
    <xf numFmtId="44" fontId="1" fillId="7" borderId="5" xfId="0" applyNumberFormat="1" applyFont="1" applyFill="1" applyBorder="1" applyProtection="1"/>
    <xf numFmtId="44" fontId="2" fillId="7" borderId="2" xfId="0" applyNumberFormat="1" applyFont="1" applyFill="1" applyBorder="1" applyProtection="1"/>
    <xf numFmtId="0" fontId="1" fillId="7" borderId="7" xfId="0" applyFont="1" applyFill="1" applyBorder="1" applyProtection="1"/>
    <xf numFmtId="44" fontId="1" fillId="7" borderId="12" xfId="5" applyFont="1" applyFill="1" applyBorder="1" applyAlignment="1" applyProtection="1"/>
    <xf numFmtId="10" fontId="2" fillId="7" borderId="2" xfId="0" applyNumberFormat="1"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42" fontId="1" fillId="7" borderId="73" xfId="0" applyNumberFormat="1" applyFont="1" applyFill="1" applyBorder="1" applyProtection="1"/>
    <xf numFmtId="42" fontId="1" fillId="7" borderId="79" xfId="0" applyNumberFormat="1" applyFont="1" applyFill="1" applyBorder="1" applyProtection="1"/>
    <xf numFmtId="42" fontId="26" fillId="7" borderId="81" xfId="5" applyNumberFormat="1" applyFont="1" applyFill="1" applyBorder="1" applyAlignment="1" applyProtection="1">
      <alignment horizontal="left"/>
    </xf>
    <xf numFmtId="42" fontId="26" fillId="7" borderId="71" xfId="5" applyNumberFormat="1" applyFont="1" applyFill="1" applyBorder="1" applyAlignment="1" applyProtection="1">
      <alignment horizontal="left"/>
    </xf>
    <xf numFmtId="42" fontId="28" fillId="7" borderId="81" xfId="5" applyNumberFormat="1" applyFont="1" applyFill="1" applyBorder="1" applyAlignment="1" applyProtection="1">
      <alignment horizontal="left"/>
    </xf>
    <xf numFmtId="42" fontId="28" fillId="7" borderId="71" xfId="5" applyNumberFormat="1" applyFont="1" applyFill="1" applyBorder="1" applyAlignment="1" applyProtection="1">
      <alignment horizontal="left"/>
    </xf>
    <xf numFmtId="42" fontId="2" fillId="7" borderId="82" xfId="5" applyNumberFormat="1" applyFont="1" applyFill="1" applyBorder="1" applyAlignment="1" applyProtection="1"/>
    <xf numFmtId="42" fontId="2" fillId="7" borderId="74" xfId="5" applyNumberFormat="1" applyFont="1" applyFill="1" applyBorder="1" applyAlignment="1" applyProtection="1"/>
    <xf numFmtId="42" fontId="47" fillId="11" borderId="1" xfId="0" applyNumberFormat="1" applyFont="1" applyFill="1" applyBorder="1" applyProtection="1"/>
    <xf numFmtId="42" fontId="2" fillId="11" borderId="83" xfId="0" applyNumberFormat="1" applyFont="1" applyFill="1" applyBorder="1" applyAlignment="1" applyProtection="1">
      <alignment horizontal="center"/>
    </xf>
    <xf numFmtId="42" fontId="28" fillId="3" borderId="71" xfId="5" applyNumberFormat="1" applyFont="1" applyFill="1" applyBorder="1" applyAlignment="1" applyProtection="1">
      <alignment horizontal="left"/>
      <protection locked="0"/>
    </xf>
    <xf numFmtId="42" fontId="1" fillId="3" borderId="72" xfId="5" applyNumberFormat="1" applyFont="1" applyFill="1" applyBorder="1" applyProtection="1">
      <protection locked="0"/>
    </xf>
    <xf numFmtId="42" fontId="1" fillId="3" borderId="71" xfId="5" applyNumberFormat="1" applyFont="1" applyFill="1" applyBorder="1" applyAlignment="1" applyProtection="1">
      <protection locked="0"/>
    </xf>
    <xf numFmtId="42" fontId="1" fillId="3" borderId="74" xfId="5" applyNumberFormat="1" applyFont="1" applyFill="1" applyBorder="1" applyAlignment="1" applyProtection="1">
      <protection locked="0"/>
    </xf>
    <xf numFmtId="44" fontId="32" fillId="3" borderId="40" xfId="0" applyNumberFormat="1" applyFont="1" applyFill="1" applyBorder="1" applyAlignment="1" applyProtection="1">
      <alignment horizontal="right"/>
      <protection locked="0"/>
    </xf>
    <xf numFmtId="43" fontId="32" fillId="3" borderId="40" xfId="0" applyNumberFormat="1" applyFont="1" applyFill="1" applyBorder="1" applyAlignment="1" applyProtection="1">
      <alignment horizontal="right"/>
      <protection locked="0"/>
    </xf>
    <xf numFmtId="43" fontId="59" fillId="14" borderId="58" xfId="0" applyNumberFormat="1" applyFont="1" applyFill="1" applyBorder="1" applyAlignment="1" applyProtection="1">
      <alignment horizontal="right" vertical="center"/>
    </xf>
    <xf numFmtId="43" fontId="32" fillId="3" borderId="59" xfId="0" applyNumberFormat="1" applyFont="1" applyFill="1" applyBorder="1" applyAlignment="1" applyProtection="1">
      <alignment horizontal="right"/>
      <protection locked="0"/>
    </xf>
    <xf numFmtId="43" fontId="10" fillId="7" borderId="63" xfId="5" applyNumberFormat="1" applyFont="1" applyFill="1" applyBorder="1" applyAlignment="1" applyProtection="1">
      <alignment horizontal="right"/>
    </xf>
    <xf numFmtId="43" fontId="10" fillId="7" borderId="64" xfId="5" applyNumberFormat="1" applyFont="1" applyFill="1" applyBorder="1" applyAlignment="1" applyProtection="1">
      <alignment horizontal="right"/>
    </xf>
    <xf numFmtId="43" fontId="59" fillId="14" borderId="39" xfId="0" applyNumberFormat="1" applyFont="1" applyFill="1" applyBorder="1" applyAlignment="1" applyProtection="1">
      <alignment horizontal="right" vertical="center"/>
    </xf>
    <xf numFmtId="49" fontId="1" fillId="0" borderId="0" xfId="0" applyNumberFormat="1" applyFont="1"/>
    <xf numFmtId="0" fontId="1" fillId="0" borderId="9" xfId="0" applyNumberFormat="1" applyFont="1" applyFill="1" applyBorder="1" applyAlignment="1" applyProtection="1">
      <alignment horizontal="left"/>
    </xf>
    <xf numFmtId="0" fontId="1" fillId="0" borderId="9" xfId="0" applyNumberFormat="1" applyFont="1" applyFill="1" applyBorder="1" applyAlignment="1" applyProtection="1">
      <alignment horizontal="left"/>
      <protection locked="0"/>
    </xf>
    <xf numFmtId="0" fontId="1" fillId="0" borderId="10" xfId="0" applyNumberFormat="1" applyFont="1" applyFill="1" applyBorder="1" applyAlignment="1" applyProtection="1">
      <alignment horizontal="left"/>
      <protection locked="0"/>
    </xf>
    <xf numFmtId="0" fontId="72" fillId="13" borderId="55" xfId="0" applyFont="1" applyFill="1" applyBorder="1" applyAlignment="1" applyProtection="1">
      <alignment horizontal="center"/>
    </xf>
    <xf numFmtId="0" fontId="72" fillId="13" borderId="1" xfId="0" applyFont="1" applyFill="1" applyBorder="1" applyAlignment="1" applyProtection="1">
      <alignment horizontal="center"/>
    </xf>
    <xf numFmtId="0" fontId="1" fillId="3" borderId="0" xfId="0" applyFont="1" applyFill="1" applyBorder="1" applyProtection="1"/>
    <xf numFmtId="0" fontId="1" fillId="7" borderId="0" xfId="0" applyFont="1" applyFill="1" applyAlignment="1" applyProtection="1">
      <alignment vertical="center"/>
    </xf>
    <xf numFmtId="0" fontId="1" fillId="7" borderId="0" xfId="0" applyFont="1" applyFill="1" applyBorder="1" applyProtection="1"/>
    <xf numFmtId="0" fontId="32" fillId="7" borderId="52" xfId="0" applyFont="1" applyFill="1" applyBorder="1" applyAlignment="1" applyProtection="1">
      <alignment horizontal="center"/>
    </xf>
    <xf numFmtId="0" fontId="32" fillId="7" borderId="53" xfId="0" applyFont="1" applyFill="1" applyBorder="1" applyAlignment="1" applyProtection="1">
      <alignment horizontal="center"/>
    </xf>
    <xf numFmtId="0" fontId="32" fillId="7" borderId="52" xfId="0" applyFont="1" applyFill="1" applyBorder="1" applyAlignment="1" applyProtection="1">
      <alignment horizontal="right"/>
    </xf>
    <xf numFmtId="0" fontId="32" fillId="7" borderId="53" xfId="0" applyFont="1" applyFill="1" applyBorder="1" applyAlignment="1" applyProtection="1">
      <alignment horizontal="right"/>
    </xf>
    <xf numFmtId="44" fontId="8" fillId="0" borderId="14" xfId="5" applyFont="1" applyFill="1" applyBorder="1" applyAlignment="1">
      <alignment horizontal="center"/>
    </xf>
    <xf numFmtId="44" fontId="8" fillId="0" borderId="0" xfId="5" applyFont="1" applyFill="1" applyBorder="1" applyAlignment="1">
      <alignment horizontal="center"/>
    </xf>
    <xf numFmtId="44" fontId="8" fillId="0" borderId="13" xfId="5" applyFont="1" applyFill="1" applyBorder="1" applyAlignment="1">
      <alignment horizontal="center"/>
    </xf>
    <xf numFmtId="0" fontId="1" fillId="0" borderId="0" xfId="0" applyFont="1" applyBorder="1" applyAlignment="1" applyProtection="1">
      <alignment horizontal="right"/>
    </xf>
    <xf numFmtId="0" fontId="1" fillId="0" borderId="17" xfId="0" applyFont="1" applyFill="1" applyBorder="1" applyAlignment="1" applyProtection="1">
      <alignment horizontal="center"/>
    </xf>
    <xf numFmtId="0" fontId="1" fillId="0" borderId="15" xfId="0" applyFont="1" applyFill="1" applyBorder="1" applyAlignment="1" applyProtection="1">
      <alignment horizontal="center"/>
    </xf>
    <xf numFmtId="0" fontId="1" fillId="3" borderId="1" xfId="0" applyFont="1" applyFill="1" applyBorder="1" applyAlignment="1" applyProtection="1">
      <alignment horizontal="center" wrapText="1"/>
      <protection locked="0"/>
    </xf>
    <xf numFmtId="0" fontId="1" fillId="3" borderId="3" xfId="0" applyFont="1" applyFill="1" applyBorder="1" applyAlignment="1" applyProtection="1">
      <alignment horizontal="center" wrapText="1"/>
      <protection locked="0"/>
    </xf>
    <xf numFmtId="0" fontId="1" fillId="3" borderId="1" xfId="0" applyFont="1" applyFill="1" applyBorder="1" applyAlignment="1" applyProtection="1">
      <alignment horizontal="center"/>
      <protection locked="0"/>
    </xf>
    <xf numFmtId="0" fontId="1" fillId="3" borderId="3" xfId="0" applyFont="1" applyFill="1" applyBorder="1" applyAlignment="1" applyProtection="1">
      <alignment horizontal="center"/>
      <protection locked="0"/>
    </xf>
    <xf numFmtId="0" fontId="71" fillId="10" borderId="14" xfId="0" applyFont="1" applyFill="1" applyBorder="1" applyAlignment="1" applyProtection="1">
      <alignment horizontal="center"/>
    </xf>
    <xf numFmtId="0" fontId="71" fillId="10" borderId="0" xfId="0" applyFont="1" applyFill="1" applyBorder="1" applyAlignment="1" applyProtection="1">
      <alignment horizontal="center"/>
    </xf>
    <xf numFmtId="0" fontId="29" fillId="21" borderId="6" xfId="0" applyFont="1" applyFill="1" applyBorder="1" applyAlignment="1">
      <alignment horizontal="left" vertical="center"/>
    </xf>
    <xf numFmtId="0" fontId="29" fillId="21" borderId="7" xfId="0" applyFont="1" applyFill="1" applyBorder="1" applyAlignment="1">
      <alignment horizontal="left" vertical="center"/>
    </xf>
    <xf numFmtId="0" fontId="29" fillId="0" borderId="6" xfId="0" applyFont="1" applyBorder="1" applyAlignment="1">
      <alignment horizontal="left" vertical="center"/>
    </xf>
    <xf numFmtId="0" fontId="29" fillId="0" borderId="7" xfId="0" applyFont="1" applyBorder="1" applyAlignment="1">
      <alignment horizontal="left" vertical="center"/>
    </xf>
    <xf numFmtId="0" fontId="29" fillId="0" borderId="6" xfId="0" applyFont="1" applyBorder="1" applyAlignment="1">
      <alignment horizontal="left" vertical="top"/>
    </xf>
    <xf numFmtId="0" fontId="29" fillId="0" borderId="7" xfId="0" applyFont="1" applyBorder="1" applyAlignment="1">
      <alignment horizontal="left" vertical="top"/>
    </xf>
    <xf numFmtId="0" fontId="29" fillId="21" borderId="16" xfId="0" applyFont="1" applyFill="1" applyBorder="1" applyAlignment="1">
      <alignment horizontal="left" vertical="center"/>
    </xf>
    <xf numFmtId="0" fontId="29" fillId="21" borderId="17" xfId="0" applyFont="1" applyFill="1" applyBorder="1" applyAlignment="1">
      <alignment horizontal="left" vertical="center"/>
    </xf>
    <xf numFmtId="0" fontId="29" fillId="21" borderId="15" xfId="0" applyFont="1" applyFill="1" applyBorder="1" applyAlignment="1">
      <alignment horizontal="left" vertical="center"/>
    </xf>
    <xf numFmtId="0" fontId="29" fillId="21" borderId="5" xfId="0" applyFont="1" applyFill="1" applyBorder="1" applyAlignment="1">
      <alignment horizontal="left" vertical="center"/>
    </xf>
    <xf numFmtId="0" fontId="29" fillId="0" borderId="5"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5"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21" borderId="5" xfId="0" applyFont="1" applyFill="1" applyBorder="1" applyAlignment="1">
      <alignment horizontal="left" vertical="center" wrapText="1"/>
    </xf>
    <xf numFmtId="0" fontId="29" fillId="21" borderId="6" xfId="0" applyFont="1" applyFill="1" applyBorder="1" applyAlignment="1">
      <alignment horizontal="left" vertical="center" wrapText="1"/>
    </xf>
    <xf numFmtId="0" fontId="29" fillId="21" borderId="7"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14" fillId="21" borderId="6" xfId="0" applyFont="1" applyFill="1" applyBorder="1" applyAlignment="1">
      <alignment horizontal="left" vertical="top"/>
    </xf>
    <xf numFmtId="0" fontId="14" fillId="21" borderId="7" xfId="0" applyFont="1" applyFill="1" applyBorder="1" applyAlignment="1">
      <alignment horizontal="left" vertical="top"/>
    </xf>
    <xf numFmtId="0" fontId="29" fillId="21" borderId="6" xfId="0" applyFont="1" applyFill="1" applyBorder="1" applyAlignment="1">
      <alignment horizontal="left" vertical="top"/>
    </xf>
    <xf numFmtId="0" fontId="29" fillId="21" borderId="7" xfId="0" applyFont="1" applyFill="1" applyBorder="1" applyAlignment="1">
      <alignment horizontal="left" vertical="top"/>
    </xf>
    <xf numFmtId="0" fontId="29" fillId="0" borderId="16" xfId="0" applyFont="1" applyBorder="1" applyAlignment="1">
      <alignment horizontal="left" vertical="center" wrapText="1"/>
    </xf>
    <xf numFmtId="0" fontId="29" fillId="0" borderId="17" xfId="0" applyFont="1" applyBorder="1" applyAlignment="1">
      <alignment horizontal="left" vertical="center" wrapText="1"/>
    </xf>
    <xf numFmtId="0" fontId="29" fillId="0" borderId="15" xfId="0" applyFont="1" applyBorder="1" applyAlignment="1">
      <alignment horizontal="left" vertical="center" wrapText="1"/>
    </xf>
    <xf numFmtId="0" fontId="14" fillId="21" borderId="17" xfId="0" applyFont="1" applyFill="1" applyBorder="1" applyAlignment="1">
      <alignment horizontal="left" vertical="top"/>
    </xf>
    <xf numFmtId="0" fontId="14" fillId="0" borderId="17" xfId="0" applyFont="1" applyBorder="1" applyAlignment="1">
      <alignment horizontal="left" vertical="top"/>
    </xf>
    <xf numFmtId="0" fontId="29" fillId="0" borderId="17" xfId="0" applyFont="1" applyBorder="1" applyAlignment="1">
      <alignment horizontal="left" vertical="center"/>
    </xf>
    <xf numFmtId="0" fontId="29" fillId="0" borderId="15" xfId="0" applyFont="1" applyBorder="1" applyAlignment="1">
      <alignment horizontal="left" vertical="center"/>
    </xf>
    <xf numFmtId="0" fontId="14" fillId="21" borderId="16" xfId="0" applyFont="1" applyFill="1" applyBorder="1" applyAlignment="1">
      <alignment horizontal="left" vertical="top" wrapText="1"/>
    </xf>
    <xf numFmtId="0" fontId="14" fillId="21" borderId="17" xfId="0" applyFont="1" applyFill="1" applyBorder="1" applyAlignment="1">
      <alignment horizontal="left" vertical="top" wrapText="1"/>
    </xf>
    <xf numFmtId="0" fontId="14" fillId="21" borderId="15" xfId="0" applyFont="1" applyFill="1" applyBorder="1" applyAlignment="1">
      <alignment horizontal="left" vertical="top" wrapText="1"/>
    </xf>
    <xf numFmtId="0" fontId="28" fillId="21" borderId="5" xfId="0" applyFont="1" applyFill="1" applyBorder="1" applyAlignment="1">
      <alignment horizontal="center" vertical="center"/>
    </xf>
    <xf numFmtId="0" fontId="28" fillId="21" borderId="7" xfId="0" applyFont="1" applyFill="1" applyBorder="1" applyAlignment="1">
      <alignment horizontal="center" vertical="center"/>
    </xf>
    <xf numFmtId="0" fontId="28" fillId="0" borderId="5" xfId="0" applyFont="1" applyBorder="1" applyAlignment="1">
      <alignment horizontal="center" vertical="center"/>
    </xf>
    <xf numFmtId="0" fontId="28" fillId="0" borderId="7" xfId="0" applyFont="1" applyBorder="1" applyAlignment="1">
      <alignment horizontal="center" vertical="center"/>
    </xf>
    <xf numFmtId="0" fontId="28" fillId="0" borderId="5" xfId="0" applyFont="1" applyBorder="1" applyAlignment="1">
      <alignment horizontal="center" vertical="top"/>
    </xf>
    <xf numFmtId="0" fontId="28" fillId="0" borderId="7" xfId="0" applyFont="1" applyBorder="1" applyAlignment="1">
      <alignment horizontal="center" vertical="top"/>
    </xf>
    <xf numFmtId="0" fontId="2" fillId="19" borderId="5" xfId="0" applyFont="1" applyFill="1" applyBorder="1" applyAlignment="1">
      <alignment horizontal="center" vertical="center"/>
    </xf>
    <xf numFmtId="0" fontId="2" fillId="19" borderId="6" xfId="0" applyFont="1" applyFill="1" applyBorder="1" applyAlignment="1">
      <alignment horizontal="center" vertical="center"/>
    </xf>
    <xf numFmtId="0" fontId="44" fillId="10" borderId="16" xfId="0" applyFont="1" applyFill="1" applyBorder="1" applyAlignment="1" applyProtection="1">
      <alignment horizontal="center"/>
      <protection locked="0"/>
    </xf>
    <xf numFmtId="0" fontId="44" fillId="10" borderId="17" xfId="0" applyFont="1" applyFill="1" applyBorder="1" applyAlignment="1" applyProtection="1">
      <alignment horizontal="center"/>
      <protection locked="0"/>
    </xf>
    <xf numFmtId="0" fontId="44" fillId="10" borderId="15" xfId="0" applyFont="1" applyFill="1" applyBorder="1" applyAlignment="1" applyProtection="1">
      <alignment horizontal="center"/>
      <protection locked="0"/>
    </xf>
    <xf numFmtId="0" fontId="1" fillId="0" borderId="11" xfId="0" applyFont="1" applyBorder="1" applyAlignment="1">
      <alignment horizontal="center"/>
    </xf>
    <xf numFmtId="0" fontId="2" fillId="21" borderId="16" xfId="0" applyFont="1" applyFill="1" applyBorder="1" applyAlignment="1">
      <alignment horizontal="center" vertical="top"/>
    </xf>
    <xf numFmtId="0" fontId="2" fillId="21" borderId="15" xfId="0" applyFont="1" applyFill="1" applyBorder="1" applyAlignment="1">
      <alignment horizontal="center" vertical="top"/>
    </xf>
    <xf numFmtId="0" fontId="2" fillId="0" borderId="16" xfId="0" applyFont="1" applyBorder="1" applyAlignment="1">
      <alignment horizontal="center" vertical="top"/>
    </xf>
    <xf numFmtId="0" fontId="2" fillId="0" borderId="15" xfId="0" applyFont="1" applyBorder="1" applyAlignment="1">
      <alignment horizontal="center" vertical="top"/>
    </xf>
    <xf numFmtId="0" fontId="28" fillId="21" borderId="16" xfId="0" applyFont="1" applyFill="1" applyBorder="1" applyAlignment="1">
      <alignment horizontal="center" vertical="center"/>
    </xf>
    <xf numFmtId="0" fontId="28" fillId="21" borderId="15" xfId="0" applyFont="1" applyFill="1" applyBorder="1" applyAlignment="1">
      <alignment horizontal="center" vertical="center"/>
    </xf>
    <xf numFmtId="0" fontId="28" fillId="0" borderId="16" xfId="0" applyFont="1" applyBorder="1" applyAlignment="1">
      <alignment horizontal="center" vertical="center"/>
    </xf>
    <xf numFmtId="0" fontId="28" fillId="0" borderId="15" xfId="0" applyFont="1" applyBorder="1" applyAlignment="1">
      <alignment horizontal="center" vertical="center"/>
    </xf>
    <xf numFmtId="0" fontId="2" fillId="21" borderId="5" xfId="0" applyFont="1" applyFill="1" applyBorder="1" applyAlignment="1">
      <alignment horizontal="center" vertical="top"/>
    </xf>
    <xf numFmtId="0" fontId="2" fillId="21" borderId="7" xfId="0" applyFont="1" applyFill="1" applyBorder="1" applyAlignment="1">
      <alignment horizontal="center" vertical="top"/>
    </xf>
    <xf numFmtId="0" fontId="28" fillId="21" borderId="5" xfId="0" applyFont="1" applyFill="1" applyBorder="1" applyAlignment="1">
      <alignment horizontal="center" vertical="top"/>
    </xf>
    <xf numFmtId="0" fontId="28" fillId="21" borderId="7" xfId="0" applyFont="1" applyFill="1" applyBorder="1" applyAlignment="1">
      <alignment horizontal="center" vertical="top"/>
    </xf>
    <xf numFmtId="0" fontId="2" fillId="19" borderId="6" xfId="0" applyFont="1" applyFill="1" applyBorder="1" applyAlignment="1">
      <alignment horizontal="center" vertical="center" wrapText="1"/>
    </xf>
    <xf numFmtId="0" fontId="2" fillId="19" borderId="5" xfId="0" applyFont="1" applyFill="1" applyBorder="1" applyAlignment="1">
      <alignment horizontal="center" vertical="center" wrapText="1"/>
    </xf>
    <xf numFmtId="0" fontId="2" fillId="19" borderId="7" xfId="0" applyFont="1" applyFill="1" applyBorder="1" applyAlignment="1">
      <alignment horizontal="center" vertical="center" wrapText="1"/>
    </xf>
    <xf numFmtId="0" fontId="66" fillId="2" borderId="5" xfId="0" applyFont="1" applyFill="1" applyBorder="1" applyAlignment="1">
      <alignment horizontal="left" vertical="center"/>
    </xf>
    <xf numFmtId="0" fontId="66" fillId="2" borderId="6" xfId="0" applyFont="1" applyFill="1" applyBorder="1" applyAlignment="1">
      <alignment horizontal="left" vertical="center"/>
    </xf>
    <xf numFmtId="0" fontId="66" fillId="2" borderId="7" xfId="0" applyFont="1" applyFill="1" applyBorder="1" applyAlignment="1">
      <alignment horizontal="left" vertical="center"/>
    </xf>
    <xf numFmtId="42" fontId="8" fillId="7" borderId="1" xfId="5" applyNumberFormat="1" applyFont="1" applyFill="1" applyBorder="1" applyAlignment="1">
      <alignment horizontal="center"/>
    </xf>
    <xf numFmtId="42" fontId="8" fillId="7" borderId="5" xfId="5" applyNumberFormat="1" applyFont="1" applyFill="1" applyBorder="1" applyAlignment="1">
      <alignment horizontal="center"/>
    </xf>
    <xf numFmtId="42" fontId="8" fillId="7" borderId="7" xfId="5" applyNumberFormat="1" applyFont="1" applyFill="1" applyBorder="1" applyAlignment="1">
      <alignment horizontal="center"/>
    </xf>
    <xf numFmtId="0" fontId="66" fillId="2" borderId="5" xfId="0" applyFont="1" applyFill="1" applyBorder="1" applyAlignment="1">
      <alignment horizontal="left" vertical="center" indent="8"/>
    </xf>
    <xf numFmtId="0" fontId="66" fillId="2" borderId="6" xfId="0" applyFont="1" applyFill="1" applyBorder="1" applyAlignment="1">
      <alignment horizontal="left" vertical="center" indent="8"/>
    </xf>
    <xf numFmtId="0" fontId="66" fillId="2" borderId="7" xfId="0" applyFont="1" applyFill="1" applyBorder="1" applyAlignment="1">
      <alignment horizontal="left" vertical="center" indent="8"/>
    </xf>
    <xf numFmtId="0" fontId="66" fillId="2" borderId="5" xfId="0" applyFont="1" applyFill="1" applyBorder="1" applyAlignment="1">
      <alignment horizontal="left" vertical="center" indent="5"/>
    </xf>
    <xf numFmtId="0" fontId="66" fillId="2" borderId="6" xfId="0" applyFont="1" applyFill="1" applyBorder="1" applyAlignment="1">
      <alignment horizontal="left" vertical="center" indent="5"/>
    </xf>
    <xf numFmtId="0" fontId="66" fillId="2" borderId="7" xfId="0" applyFont="1" applyFill="1" applyBorder="1" applyAlignment="1">
      <alignment horizontal="left" vertical="center" indent="5"/>
    </xf>
    <xf numFmtId="42" fontId="66" fillId="7" borderId="1" xfId="5" applyNumberFormat="1" applyFont="1" applyFill="1" applyBorder="1" applyAlignment="1">
      <alignment horizontal="center"/>
    </xf>
    <xf numFmtId="168" fontId="44" fillId="22" borderId="1" xfId="0" applyNumberFormat="1" applyFont="1" applyFill="1" applyBorder="1" applyAlignment="1" applyProtection="1">
      <alignment horizontal="center"/>
      <protection locked="0"/>
    </xf>
    <xf numFmtId="0" fontId="71" fillId="10" borderId="0" xfId="0" applyFont="1" applyFill="1" applyBorder="1" applyAlignment="1">
      <alignment horizontal="center"/>
    </xf>
    <xf numFmtId="168" fontId="31" fillId="0" borderId="14" xfId="0" applyNumberFormat="1" applyFont="1" applyFill="1" applyBorder="1" applyAlignment="1" applyProtection="1">
      <alignment horizontal="center"/>
      <protection locked="0"/>
    </xf>
    <xf numFmtId="168" fontId="31" fillId="0" borderId="0" xfId="0" applyNumberFormat="1" applyFont="1" applyFill="1" applyBorder="1" applyAlignment="1" applyProtection="1">
      <alignment horizontal="center"/>
      <protection locked="0"/>
    </xf>
    <xf numFmtId="168" fontId="31" fillId="0" borderId="13" xfId="0" applyNumberFormat="1" applyFont="1" applyFill="1" applyBorder="1" applyAlignment="1" applyProtection="1">
      <alignment horizontal="center"/>
      <protection locked="0"/>
    </xf>
    <xf numFmtId="0" fontId="1" fillId="0" borderId="0" xfId="0" applyNumberFormat="1" applyFont="1" applyFill="1" applyBorder="1" applyAlignment="1" applyProtection="1">
      <alignment horizontal="left"/>
    </xf>
    <xf numFmtId="0" fontId="1" fillId="0" borderId="13" xfId="0" applyNumberFormat="1" applyFont="1" applyFill="1" applyBorder="1" applyAlignment="1" applyProtection="1">
      <alignment horizontal="left"/>
    </xf>
    <xf numFmtId="0" fontId="31" fillId="0" borderId="14" xfId="0" applyFont="1" applyFill="1" applyBorder="1" applyAlignment="1">
      <alignment horizontal="center"/>
    </xf>
    <xf numFmtId="0" fontId="31" fillId="0" borderId="0" xfId="0" applyFont="1" applyFill="1" applyBorder="1" applyAlignment="1">
      <alignment horizontal="center"/>
    </xf>
    <xf numFmtId="0" fontId="31" fillId="0" borderId="13" xfId="0" applyFont="1" applyFill="1" applyBorder="1" applyAlignment="1">
      <alignment horizontal="center"/>
    </xf>
    <xf numFmtId="0" fontId="31" fillId="18" borderId="14" xfId="0" applyFont="1" applyFill="1" applyBorder="1" applyAlignment="1">
      <alignment horizontal="center"/>
    </xf>
    <xf numFmtId="0" fontId="31" fillId="18" borderId="0" xfId="0" applyFont="1" applyFill="1" applyBorder="1" applyAlignment="1">
      <alignment horizontal="center"/>
    </xf>
    <xf numFmtId="0" fontId="31" fillId="18" borderId="13" xfId="0" applyFont="1" applyFill="1" applyBorder="1" applyAlignment="1">
      <alignment horizontal="center"/>
    </xf>
    <xf numFmtId="0" fontId="8" fillId="2" borderId="12" xfId="0" applyFont="1" applyFill="1" applyBorder="1" applyAlignment="1">
      <alignment horizontal="center"/>
    </xf>
    <xf numFmtId="0" fontId="8" fillId="0" borderId="14" xfId="0" applyFont="1" applyFill="1" applyBorder="1" applyAlignment="1">
      <alignment horizontal="center"/>
    </xf>
    <xf numFmtId="0" fontId="8" fillId="0" borderId="0" xfId="0" applyFont="1" applyFill="1" applyBorder="1" applyAlignment="1">
      <alignment horizontal="center"/>
    </xf>
    <xf numFmtId="0" fontId="8" fillId="0" borderId="13" xfId="0" applyFont="1" applyFill="1" applyBorder="1" applyAlignment="1">
      <alignment horizontal="center"/>
    </xf>
    <xf numFmtId="42" fontId="66" fillId="23" borderId="1" xfId="5" applyNumberFormat="1" applyFont="1" applyFill="1" applyBorder="1" applyAlignment="1">
      <alignment horizontal="center"/>
    </xf>
    <xf numFmtId="44" fontId="8" fillId="0" borderId="14" xfId="5" applyFont="1" applyFill="1" applyBorder="1" applyAlignment="1">
      <alignment horizontal="center"/>
    </xf>
    <xf numFmtId="44" fontId="8" fillId="0" borderId="0" xfId="5" applyFont="1" applyFill="1" applyBorder="1" applyAlignment="1">
      <alignment horizontal="center"/>
    </xf>
    <xf numFmtId="44" fontId="8" fillId="0" borderId="13" xfId="5" applyFont="1" applyFill="1" applyBorder="1" applyAlignment="1">
      <alignment horizontal="center"/>
    </xf>
    <xf numFmtId="9" fontId="8" fillId="2" borderId="1" xfId="0" applyNumberFormat="1" applyFont="1" applyFill="1" applyBorder="1" applyAlignment="1">
      <alignment horizontal="center"/>
    </xf>
    <xf numFmtId="0" fontId="8" fillId="2" borderId="1" xfId="0" applyFont="1" applyFill="1" applyBorder="1" applyAlignment="1">
      <alignment horizontal="center"/>
    </xf>
    <xf numFmtId="0" fontId="66" fillId="2" borderId="1" xfId="0" applyFont="1" applyFill="1" applyBorder="1" applyAlignment="1">
      <alignment horizontal="left" vertical="center"/>
    </xf>
    <xf numFmtId="44" fontId="8" fillId="0" borderId="16" xfId="5" applyFont="1" applyFill="1" applyBorder="1" applyAlignment="1">
      <alignment horizontal="center"/>
    </xf>
    <xf numFmtId="44" fontId="8" fillId="0" borderId="17" xfId="5" applyFont="1" applyFill="1" applyBorder="1" applyAlignment="1">
      <alignment horizontal="center"/>
    </xf>
    <xf numFmtId="44" fontId="8" fillId="0" borderId="15" xfId="5" applyFont="1" applyFill="1" applyBorder="1" applyAlignment="1">
      <alignment horizontal="center"/>
    </xf>
    <xf numFmtId="0" fontId="8" fillId="3" borderId="1" xfId="0" applyFont="1" applyFill="1" applyBorder="1" applyAlignment="1" applyProtection="1">
      <alignment horizontal="center"/>
      <protection locked="0"/>
    </xf>
    <xf numFmtId="0" fontId="66" fillId="2" borderId="5" xfId="0" applyFont="1" applyFill="1" applyBorder="1" applyAlignment="1">
      <alignment horizontal="left" vertical="center" indent="3"/>
    </xf>
    <xf numFmtId="0" fontId="66" fillId="2" borderId="6" xfId="0" applyFont="1" applyFill="1" applyBorder="1" applyAlignment="1">
      <alignment horizontal="left" vertical="center" indent="3"/>
    </xf>
    <xf numFmtId="0" fontId="66" fillId="2" borderId="7" xfId="0" applyFont="1" applyFill="1" applyBorder="1" applyAlignment="1">
      <alignment horizontal="left" vertical="center" indent="3"/>
    </xf>
    <xf numFmtId="0" fontId="66" fillId="2" borderId="8" xfId="0" applyFont="1" applyFill="1" applyBorder="1" applyAlignment="1">
      <alignment horizontal="left" vertical="center" wrapText="1"/>
    </xf>
    <xf numFmtId="0" fontId="66" fillId="2" borderId="9" xfId="0" applyFont="1" applyFill="1" applyBorder="1" applyAlignment="1">
      <alignment horizontal="left" vertical="center" wrapText="1"/>
    </xf>
    <xf numFmtId="0" fontId="66" fillId="2" borderId="10" xfId="0" applyFont="1" applyFill="1" applyBorder="1" applyAlignment="1">
      <alignment horizontal="left" vertical="center" wrapText="1"/>
    </xf>
    <xf numFmtId="0" fontId="66" fillId="2" borderId="14" xfId="0" applyFont="1" applyFill="1" applyBorder="1" applyAlignment="1">
      <alignment horizontal="left" vertical="center" wrapText="1"/>
    </xf>
    <xf numFmtId="0" fontId="66" fillId="2" borderId="0" xfId="0" applyFont="1" applyFill="1" applyBorder="1" applyAlignment="1">
      <alignment horizontal="left" vertical="center" wrapText="1"/>
    </xf>
    <xf numFmtId="0" fontId="66" fillId="2" borderId="13" xfId="0" applyFont="1" applyFill="1" applyBorder="1" applyAlignment="1">
      <alignment horizontal="left" vertical="center" wrapText="1"/>
    </xf>
    <xf numFmtId="0" fontId="66" fillId="2" borderId="16" xfId="0" applyFont="1" applyFill="1" applyBorder="1" applyAlignment="1">
      <alignment horizontal="left" vertical="center" wrapText="1"/>
    </xf>
    <xf numFmtId="0" fontId="66" fillId="2" borderId="17" xfId="0" applyFont="1" applyFill="1" applyBorder="1" applyAlignment="1">
      <alignment horizontal="left" vertical="center" wrapText="1"/>
    </xf>
    <xf numFmtId="0" fontId="66" fillId="2" borderId="15" xfId="0" applyFont="1" applyFill="1" applyBorder="1" applyAlignment="1">
      <alignment horizontal="left" vertical="center" wrapText="1"/>
    </xf>
    <xf numFmtId="0" fontId="8" fillId="3" borderId="1" xfId="0" applyNumberFormat="1" applyFont="1" applyFill="1" applyBorder="1" applyAlignment="1" applyProtection="1">
      <alignment horizontal="left"/>
      <protection locked="0"/>
    </xf>
    <xf numFmtId="0" fontId="8" fillId="3" borderId="1" xfId="0" applyNumberFormat="1" applyFont="1" applyFill="1" applyBorder="1" applyAlignment="1" applyProtection="1">
      <alignment horizontal="center"/>
      <protection locked="0"/>
    </xf>
    <xf numFmtId="0" fontId="1" fillId="0" borderId="0" xfId="0" applyFont="1" applyAlignment="1" applyProtection="1">
      <alignment horizontal="left" vertical="top" wrapText="1"/>
    </xf>
    <xf numFmtId="0" fontId="24" fillId="0" borderId="0" xfId="0" applyFont="1" applyBorder="1" applyAlignment="1" applyProtection="1">
      <alignment horizontal="left" vertical="center" indent="1"/>
    </xf>
    <xf numFmtId="0" fontId="22" fillId="5" borderId="0" xfId="0" applyFont="1" applyFill="1" applyAlignment="1" applyProtection="1">
      <alignment horizontal="left" vertical="center"/>
    </xf>
    <xf numFmtId="0" fontId="14" fillId="0" borderId="0" xfId="0" applyFont="1" applyBorder="1" applyAlignment="1" applyProtection="1">
      <alignment horizontal="right" vertical="center"/>
    </xf>
    <xf numFmtId="49" fontId="1" fillId="3" borderId="31" xfId="0" applyNumberFormat="1" applyFont="1" applyFill="1" applyBorder="1" applyAlignment="1" applyProtection="1">
      <alignment horizontal="left" vertical="center"/>
      <protection locked="0"/>
    </xf>
    <xf numFmtId="0" fontId="24" fillId="0" borderId="17" xfId="0" applyFont="1" applyBorder="1" applyAlignment="1" applyProtection="1">
      <alignment horizontal="left" vertical="center" indent="1"/>
    </xf>
    <xf numFmtId="0" fontId="55" fillId="0" borderId="0" xfId="0" applyFont="1" applyBorder="1" applyAlignment="1" applyProtection="1">
      <alignment horizontal="left" vertical="center"/>
    </xf>
    <xf numFmtId="0" fontId="26" fillId="0" borderId="0" xfId="0" applyFont="1" applyAlignment="1" applyProtection="1">
      <alignment horizontal="right" vertical="center" shrinkToFit="1"/>
    </xf>
    <xf numFmtId="49" fontId="1" fillId="12" borderId="31" xfId="0" applyNumberFormat="1" applyFont="1" applyFill="1" applyBorder="1" applyAlignment="1" applyProtection="1">
      <alignment horizontal="left" vertical="center"/>
    </xf>
    <xf numFmtId="0" fontId="39" fillId="0" borderId="0" xfId="0" applyFont="1" applyFill="1" applyBorder="1" applyProtection="1"/>
    <xf numFmtId="0" fontId="39" fillId="0" borderId="0" xfId="0" applyFont="1" applyBorder="1" applyProtection="1"/>
    <xf numFmtId="0" fontId="29" fillId="0" borderId="0" xfId="0" applyFont="1" applyBorder="1" applyProtection="1"/>
    <xf numFmtId="0" fontId="1" fillId="4" borderId="17" xfId="0" applyNumberFormat="1" applyFont="1" applyFill="1" applyBorder="1" applyAlignment="1" applyProtection="1">
      <alignment horizontal="center" vertical="center" shrinkToFit="1"/>
    </xf>
    <xf numFmtId="0" fontId="1" fillId="0" borderId="0" xfId="0" applyFont="1" applyBorder="1" applyAlignment="1" applyProtection="1">
      <alignment horizontal="center"/>
    </xf>
    <xf numFmtId="0" fontId="29" fillId="0" borderId="22" xfId="3" applyBorder="1" applyProtection="1"/>
    <xf numFmtId="0" fontId="1" fillId="4" borderId="17" xfId="0" applyFont="1" applyFill="1" applyBorder="1" applyAlignment="1" applyProtection="1">
      <alignment horizontal="center"/>
    </xf>
    <xf numFmtId="0" fontId="40" fillId="0" borderId="0" xfId="3" applyFont="1" applyAlignment="1" applyProtection="1">
      <alignment horizontal="left"/>
    </xf>
    <xf numFmtId="44" fontId="0" fillId="3" borderId="1" xfId="5" applyFont="1" applyFill="1" applyBorder="1" applyAlignment="1" applyProtection="1">
      <alignment horizontal="right"/>
      <protection locked="0"/>
    </xf>
    <xf numFmtId="44" fontId="0" fillId="4" borderId="42" xfId="5" applyFont="1" applyFill="1" applyBorder="1" applyAlignment="1" applyProtection="1">
      <alignment horizontal="right"/>
    </xf>
    <xf numFmtId="44" fontId="0" fillId="4" borderId="24" xfId="5" applyFont="1" applyFill="1" applyBorder="1" applyAlignment="1" applyProtection="1">
      <alignment horizontal="right"/>
    </xf>
    <xf numFmtId="44" fontId="0" fillId="4" borderId="43" xfId="5" applyFont="1" applyFill="1" applyBorder="1" applyAlignment="1" applyProtection="1">
      <alignment horizontal="right"/>
    </xf>
    <xf numFmtId="0" fontId="29" fillId="0" borderId="17" xfId="3" applyFont="1" applyBorder="1" applyAlignment="1" applyProtection="1">
      <alignment horizontal="center" wrapText="1"/>
    </xf>
    <xf numFmtId="0" fontId="29" fillId="0" borderId="0" xfId="3" applyFont="1" applyAlignment="1" applyProtection="1">
      <alignment horizontal="left" vertical="center" wrapText="1"/>
    </xf>
    <xf numFmtId="0" fontId="29" fillId="12" borderId="1" xfId="3" applyFill="1" applyBorder="1" applyAlignment="1" applyProtection="1">
      <alignment horizontal="center"/>
    </xf>
    <xf numFmtId="0" fontId="39" fillId="0" borderId="9" xfId="3" applyFont="1" applyBorder="1" applyAlignment="1" applyProtection="1">
      <alignment horizontal="center"/>
    </xf>
    <xf numFmtId="44" fontId="40" fillId="3" borderId="17" xfId="5" applyFont="1" applyFill="1" applyBorder="1" applyAlignment="1" applyProtection="1">
      <alignment horizontal="center"/>
      <protection locked="0"/>
    </xf>
    <xf numFmtId="44" fontId="0" fillId="3" borderId="1" xfId="5" applyFont="1" applyFill="1" applyBorder="1" applyAlignment="1" applyProtection="1">
      <alignment horizontal="center"/>
      <protection locked="0"/>
    </xf>
    <xf numFmtId="44" fontId="40" fillId="3" borderId="6" xfId="5" applyFont="1" applyFill="1" applyBorder="1" applyAlignment="1" applyProtection="1">
      <alignment horizontal="center"/>
      <protection locked="0"/>
    </xf>
    <xf numFmtId="0" fontId="40" fillId="0" borderId="0" xfId="3" applyFont="1" applyAlignment="1" applyProtection="1">
      <alignment horizontal="left" wrapText="1"/>
    </xf>
    <xf numFmtId="44" fontId="31" fillId="7" borderId="19" xfId="5" applyFont="1" applyFill="1" applyBorder="1" applyAlignment="1" applyProtection="1">
      <alignment horizontal="center"/>
    </xf>
    <xf numFmtId="44" fontId="31" fillId="7" borderId="20" xfId="5" applyFont="1" applyFill="1" applyBorder="1" applyAlignment="1" applyProtection="1">
      <alignment horizontal="center"/>
    </xf>
    <xf numFmtId="44" fontId="31" fillId="7" borderId="18" xfId="5" applyFont="1" applyFill="1" applyBorder="1" applyAlignment="1" applyProtection="1">
      <alignment horizontal="center"/>
    </xf>
    <xf numFmtId="0" fontId="31" fillId="0" borderId="0" xfId="3" applyFont="1" applyAlignment="1" applyProtection="1">
      <alignment horizontal="right"/>
    </xf>
    <xf numFmtId="0" fontId="31" fillId="0" borderId="39" xfId="3" applyFont="1" applyBorder="1" applyAlignment="1" applyProtection="1">
      <alignment horizontal="right"/>
    </xf>
    <xf numFmtId="44" fontId="29" fillId="7" borderId="44" xfId="3" applyNumberFormat="1" applyFont="1" applyFill="1" applyBorder="1" applyAlignment="1" applyProtection="1">
      <alignment horizontal="center"/>
    </xf>
    <xf numFmtId="0" fontId="29" fillId="7" borderId="23" xfId="3" applyFont="1" applyFill="1" applyBorder="1" applyAlignment="1" applyProtection="1">
      <alignment horizontal="center"/>
    </xf>
    <xf numFmtId="0" fontId="29" fillId="7" borderId="41" xfId="3" applyFont="1" applyFill="1" applyBorder="1" applyAlignment="1" applyProtection="1">
      <alignment horizontal="center"/>
    </xf>
    <xf numFmtId="44" fontId="29" fillId="7" borderId="19" xfId="3" applyNumberFormat="1" applyFont="1" applyFill="1" applyBorder="1" applyAlignment="1" applyProtection="1">
      <alignment horizontal="center"/>
    </xf>
    <xf numFmtId="0" fontId="29" fillId="7" borderId="20" xfId="3" applyFont="1" applyFill="1" applyBorder="1" applyAlignment="1" applyProtection="1">
      <alignment horizontal="center"/>
    </xf>
    <xf numFmtId="0" fontId="29" fillId="7" borderId="18" xfId="3" applyFont="1" applyFill="1" applyBorder="1" applyAlignment="1" applyProtection="1">
      <alignment horizontal="center"/>
    </xf>
    <xf numFmtId="44" fontId="0" fillId="4" borderId="42" xfId="5" applyFont="1" applyFill="1" applyBorder="1" applyAlignment="1" applyProtection="1">
      <alignment horizontal="center"/>
    </xf>
    <xf numFmtId="44" fontId="0" fillId="4" borderId="24" xfId="5" applyFont="1" applyFill="1" applyBorder="1" applyAlignment="1" applyProtection="1">
      <alignment horizontal="center"/>
    </xf>
    <xf numFmtId="44" fontId="0" fillId="4" borderId="43" xfId="5" applyFont="1" applyFill="1" applyBorder="1" applyAlignment="1" applyProtection="1">
      <alignment horizontal="center"/>
    </xf>
    <xf numFmtId="0" fontId="29" fillId="0" borderId="0" xfId="3" applyFont="1" applyAlignment="1" applyProtection="1">
      <alignment horizontal="center"/>
    </xf>
    <xf numFmtId="0" fontId="29" fillId="0" borderId="0" xfId="3" applyAlignment="1" applyProtection="1">
      <alignment horizontal="center"/>
    </xf>
    <xf numFmtId="0" fontId="29" fillId="0" borderId="13" xfId="3" applyBorder="1" applyAlignment="1" applyProtection="1">
      <alignment horizontal="center"/>
    </xf>
    <xf numFmtId="44" fontId="0" fillId="7" borderId="1" xfId="5" applyFont="1" applyFill="1" applyBorder="1" applyAlignment="1" applyProtection="1">
      <alignment horizontal="right"/>
    </xf>
    <xf numFmtId="44" fontId="29" fillId="12" borderId="1" xfId="5" applyFont="1" applyFill="1" applyBorder="1" applyAlignment="1" applyProtection="1">
      <alignment horizontal="center"/>
    </xf>
    <xf numFmtId="0" fontId="29" fillId="12" borderId="0" xfId="3" applyFill="1" applyAlignment="1" applyProtection="1">
      <alignment horizontal="right"/>
    </xf>
    <xf numFmtId="44" fontId="0" fillId="4" borderId="45" xfId="5" applyFont="1" applyFill="1" applyBorder="1" applyAlignment="1" applyProtection="1">
      <alignment horizontal="right"/>
    </xf>
    <xf numFmtId="44" fontId="0" fillId="4" borderId="46" xfId="5" applyFont="1" applyFill="1" applyBorder="1" applyAlignment="1" applyProtection="1">
      <alignment horizontal="right"/>
    </xf>
    <xf numFmtId="44" fontId="0" fillId="4" borderId="45" xfId="5" applyFont="1" applyFill="1" applyBorder="1" applyAlignment="1" applyProtection="1">
      <alignment horizontal="center"/>
    </xf>
    <xf numFmtId="44" fontId="0" fillId="4" borderId="46" xfId="5" applyFont="1" applyFill="1" applyBorder="1" applyAlignment="1" applyProtection="1">
      <alignment horizontal="center"/>
    </xf>
    <xf numFmtId="44" fontId="0" fillId="4" borderId="47" xfId="5" applyFont="1" applyFill="1" applyBorder="1" applyAlignment="1" applyProtection="1">
      <alignment horizontal="center"/>
    </xf>
    <xf numFmtId="0" fontId="32" fillId="0" borderId="9" xfId="0" applyFont="1" applyBorder="1" applyAlignment="1" applyProtection="1">
      <alignment horizontal="left" vertical="center" wrapText="1"/>
    </xf>
    <xf numFmtId="165" fontId="2" fillId="7" borderId="19" xfId="0" applyNumberFormat="1" applyFont="1" applyFill="1" applyBorder="1" applyAlignment="1" applyProtection="1">
      <alignment horizontal="center" vertical="center"/>
    </xf>
    <xf numFmtId="165" fontId="2" fillId="7" borderId="20" xfId="0" applyNumberFormat="1" applyFont="1" applyFill="1" applyBorder="1" applyAlignment="1" applyProtection="1">
      <alignment horizontal="center" vertical="center"/>
    </xf>
    <xf numFmtId="165" fontId="2" fillId="7" borderId="18" xfId="0" applyNumberFormat="1" applyFont="1" applyFill="1" applyBorder="1" applyAlignment="1" applyProtection="1">
      <alignment horizontal="center" vertical="center"/>
    </xf>
    <xf numFmtId="5" fontId="1" fillId="12" borderId="5" xfId="0" applyNumberFormat="1" applyFont="1" applyFill="1" applyBorder="1" applyAlignment="1" applyProtection="1">
      <alignment horizontal="center" vertical="center"/>
    </xf>
    <xf numFmtId="5" fontId="1" fillId="12" borderId="6" xfId="0" applyNumberFormat="1" applyFont="1" applyFill="1" applyBorder="1" applyAlignment="1" applyProtection="1">
      <alignment horizontal="center" vertical="center"/>
    </xf>
    <xf numFmtId="5" fontId="1" fillId="12" borderId="7" xfId="0" applyNumberFormat="1" applyFont="1" applyFill="1" applyBorder="1" applyAlignment="1" applyProtection="1">
      <alignment horizontal="center" vertical="center"/>
    </xf>
    <xf numFmtId="0" fontId="1" fillId="0" borderId="6" xfId="0" applyFont="1" applyBorder="1" applyAlignment="1" applyProtection="1">
      <alignment horizontal="left" vertical="center"/>
    </xf>
    <xf numFmtId="0" fontId="1" fillId="0" borderId="7" xfId="0" applyFont="1" applyBorder="1" applyAlignment="1" applyProtection="1">
      <alignment horizontal="left" vertical="center"/>
    </xf>
    <xf numFmtId="0" fontId="1" fillId="0" borderId="10" xfId="0" applyFont="1" applyBorder="1" applyAlignment="1" applyProtection="1">
      <alignment horizontal="left" vertical="center"/>
    </xf>
    <xf numFmtId="42" fontId="1" fillId="7" borderId="5" xfId="0" applyNumberFormat="1" applyFont="1" applyFill="1" applyBorder="1" applyAlignment="1" applyProtection="1">
      <alignment horizontal="center" vertical="center"/>
    </xf>
    <xf numFmtId="42" fontId="1" fillId="7" borderId="6" xfId="0" applyNumberFormat="1" applyFont="1" applyFill="1" applyBorder="1" applyAlignment="1" applyProtection="1">
      <alignment horizontal="center" vertical="center"/>
    </xf>
    <xf numFmtId="42" fontId="1" fillId="7" borderId="7" xfId="0" applyNumberFormat="1" applyFont="1" applyFill="1" applyBorder="1" applyAlignment="1" applyProtection="1">
      <alignment horizontal="center" vertical="center"/>
    </xf>
    <xf numFmtId="0" fontId="1" fillId="0" borderId="17" xfId="0" applyFont="1" applyBorder="1" applyAlignment="1" applyProtection="1">
      <alignment horizontal="left" vertical="center" wrapText="1"/>
    </xf>
    <xf numFmtId="0" fontId="1" fillId="0" borderId="15" xfId="0" applyFont="1" applyBorder="1" applyAlignment="1" applyProtection="1">
      <alignment horizontal="left" vertical="center" wrapText="1"/>
    </xf>
    <xf numFmtId="0" fontId="2" fillId="0" borderId="1" xfId="0" applyFont="1" applyBorder="1" applyAlignment="1" applyProtection="1">
      <alignment horizontal="center" vertical="center"/>
    </xf>
    <xf numFmtId="5" fontId="1" fillId="7" borderId="5" xfId="0" applyNumberFormat="1" applyFont="1" applyFill="1" applyBorder="1" applyAlignment="1" applyProtection="1">
      <alignment horizontal="center" vertical="center"/>
    </xf>
    <xf numFmtId="5" fontId="1" fillId="7" borderId="6" xfId="0" applyNumberFormat="1" applyFont="1" applyFill="1" applyBorder="1" applyAlignment="1" applyProtection="1">
      <alignment horizontal="center" vertical="center"/>
    </xf>
    <xf numFmtId="5" fontId="1" fillId="7" borderId="7" xfId="0" applyNumberFormat="1" applyFont="1" applyFill="1" applyBorder="1" applyAlignment="1" applyProtection="1">
      <alignment horizontal="center" vertical="center"/>
    </xf>
    <xf numFmtId="0" fontId="34" fillId="0" borderId="23" xfId="0" applyFont="1" applyBorder="1" applyAlignment="1" applyProtection="1">
      <alignment horizontal="left"/>
    </xf>
    <xf numFmtId="0" fontId="1" fillId="0" borderId="6" xfId="0" applyFont="1" applyBorder="1" applyAlignment="1" applyProtection="1">
      <alignment horizontal="left" vertical="center" wrapText="1"/>
    </xf>
    <xf numFmtId="10" fontId="4" fillId="0" borderId="19" xfId="0" applyNumberFormat="1" applyFont="1" applyFill="1" applyBorder="1" applyAlignment="1" applyProtection="1">
      <alignment horizontal="center" vertical="center" wrapText="1"/>
    </xf>
    <xf numFmtId="10" fontId="4" fillId="0" borderId="20" xfId="0" applyNumberFormat="1" applyFont="1" applyFill="1" applyBorder="1" applyAlignment="1" applyProtection="1">
      <alignment horizontal="center" vertical="center" wrapText="1"/>
    </xf>
    <xf numFmtId="10" fontId="4" fillId="0" borderId="18" xfId="0" applyNumberFormat="1" applyFont="1" applyFill="1" applyBorder="1" applyAlignment="1" applyProtection="1">
      <alignment horizontal="center" vertical="center" wrapText="1"/>
    </xf>
    <xf numFmtId="5" fontId="1" fillId="12" borderId="8" xfId="0" applyNumberFormat="1" applyFont="1" applyFill="1" applyBorder="1" applyAlignment="1" applyProtection="1">
      <alignment horizontal="center" vertical="center"/>
    </xf>
    <xf numFmtId="5" fontId="1" fillId="12" borderId="9" xfId="0" applyNumberFormat="1" applyFont="1" applyFill="1" applyBorder="1" applyAlignment="1" applyProtection="1">
      <alignment horizontal="center" vertical="center"/>
    </xf>
    <xf numFmtId="5" fontId="1" fillId="12" borderId="10" xfId="0" applyNumberFormat="1" applyFont="1" applyFill="1" applyBorder="1" applyAlignment="1" applyProtection="1">
      <alignment horizontal="center" vertical="center"/>
    </xf>
    <xf numFmtId="0" fontId="1" fillId="0" borderId="7" xfId="0" applyFont="1" applyBorder="1" applyAlignment="1" applyProtection="1">
      <alignment horizontal="left" vertical="center" wrapText="1"/>
    </xf>
    <xf numFmtId="0" fontId="1" fillId="0" borderId="5" xfId="0" applyFont="1" applyFill="1" applyBorder="1" applyAlignment="1" applyProtection="1">
      <alignment horizontal="left" vertical="center" wrapText="1"/>
    </xf>
    <xf numFmtId="0" fontId="1" fillId="0" borderId="6" xfId="0" applyFont="1" applyFill="1" applyBorder="1" applyAlignment="1" applyProtection="1">
      <alignment horizontal="left" vertical="center" wrapText="1"/>
    </xf>
    <xf numFmtId="0" fontId="1" fillId="0" borderId="7" xfId="0" applyFont="1" applyFill="1" applyBorder="1" applyAlignment="1" applyProtection="1">
      <alignment horizontal="left" vertical="center" wrapText="1"/>
    </xf>
    <xf numFmtId="164" fontId="1" fillId="7" borderId="3" xfId="0" applyNumberFormat="1" applyFont="1" applyFill="1" applyBorder="1" applyAlignment="1" applyProtection="1">
      <alignment horizontal="center" vertical="center"/>
    </xf>
    <xf numFmtId="164" fontId="1" fillId="7" borderId="11" xfId="0" applyNumberFormat="1" applyFont="1" applyFill="1" applyBorder="1" applyAlignment="1" applyProtection="1">
      <alignment horizontal="center" vertical="center"/>
    </xf>
    <xf numFmtId="164" fontId="1" fillId="7" borderId="12" xfId="0" applyNumberFormat="1" applyFont="1" applyFill="1" applyBorder="1" applyAlignment="1" applyProtection="1">
      <alignment horizontal="center" vertical="center"/>
    </xf>
    <xf numFmtId="0" fontId="1" fillId="0" borderId="6" xfId="0" applyFont="1" applyBorder="1" applyAlignment="1" applyProtection="1">
      <alignment horizontal="left" vertical="center" shrinkToFit="1"/>
    </xf>
    <xf numFmtId="0" fontId="1" fillId="0" borderId="7" xfId="0" applyFont="1" applyBorder="1" applyAlignment="1" applyProtection="1">
      <alignment horizontal="left" vertical="center" shrinkToFit="1"/>
    </xf>
    <xf numFmtId="0" fontId="18" fillId="0" borderId="0" xfId="0" applyFont="1" applyAlignment="1" applyProtection="1">
      <alignment horizontal="left"/>
    </xf>
    <xf numFmtId="0" fontId="1" fillId="4" borderId="17" xfId="0" quotePrefix="1" applyNumberFormat="1" applyFont="1" applyFill="1" applyBorder="1" applyAlignment="1" applyProtection="1">
      <alignment horizontal="left" vertical="center" shrinkToFit="1"/>
    </xf>
    <xf numFmtId="0" fontId="1" fillId="4" borderId="17" xfId="0" applyNumberFormat="1" applyFont="1" applyFill="1" applyBorder="1" applyAlignment="1" applyProtection="1">
      <alignment horizontal="left" vertical="center" shrinkToFit="1"/>
    </xf>
    <xf numFmtId="0" fontId="1" fillId="12" borderId="6" xfId="0" applyFont="1" applyFill="1" applyBorder="1" applyAlignment="1" applyProtection="1">
      <alignment horizontal="left" vertical="center"/>
    </xf>
    <xf numFmtId="0" fontId="2" fillId="0" borderId="5"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6" xfId="0" applyFont="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14" fontId="1" fillId="12" borderId="6" xfId="0" applyNumberFormat="1" applyFont="1" applyFill="1" applyBorder="1" applyAlignment="1" applyProtection="1">
      <alignment horizontal="left" vertical="center"/>
    </xf>
    <xf numFmtId="0" fontId="8" fillId="0" borderId="0" xfId="0" applyFont="1" applyBorder="1" applyAlignment="1" applyProtection="1">
      <alignment horizontal="left" vertical="top" indent="2"/>
    </xf>
    <xf numFmtId="0" fontId="8" fillId="0" borderId="13" xfId="0" applyFont="1" applyBorder="1" applyAlignment="1" applyProtection="1">
      <alignment horizontal="left" vertical="top" indent="2"/>
    </xf>
    <xf numFmtId="0" fontId="1" fillId="0" borderId="0" xfId="0" applyFont="1" applyAlignment="1" applyProtection="1">
      <alignment horizontal="right"/>
    </xf>
    <xf numFmtId="0" fontId="8" fillId="0" borderId="9" xfId="0" applyFont="1" applyBorder="1" applyAlignment="1" applyProtection="1">
      <alignment horizontal="left" vertical="center" indent="2"/>
    </xf>
    <xf numFmtId="0" fontId="8" fillId="0" borderId="21" xfId="0" applyFont="1" applyBorder="1" applyAlignment="1" applyProtection="1">
      <alignment horizontal="left" vertical="center" indent="2"/>
    </xf>
    <xf numFmtId="0" fontId="8" fillId="0" borderId="0" xfId="0" applyFont="1" applyBorder="1" applyAlignment="1" applyProtection="1">
      <alignment horizontal="left" vertical="center" indent="2"/>
    </xf>
    <xf numFmtId="0" fontId="4" fillId="0" borderId="19"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18" xfId="0" applyFont="1" applyBorder="1" applyAlignment="1" applyProtection="1">
      <alignment horizontal="center" vertical="center"/>
    </xf>
    <xf numFmtId="164" fontId="47" fillId="11" borderId="19" xfId="0" applyNumberFormat="1" applyFont="1" applyFill="1" applyBorder="1" applyAlignment="1" applyProtection="1">
      <alignment horizontal="center"/>
    </xf>
    <xf numFmtId="164" fontId="47" fillId="11" borderId="18" xfId="0" applyNumberFormat="1" applyFont="1" applyFill="1" applyBorder="1" applyAlignment="1" applyProtection="1">
      <alignment horizontal="center"/>
    </xf>
    <xf numFmtId="0" fontId="2" fillId="0" borderId="0" xfId="0" applyNumberFormat="1" applyFont="1" applyBorder="1" applyAlignment="1" applyProtection="1">
      <alignment horizontal="right"/>
    </xf>
    <xf numFmtId="0" fontId="2" fillId="0" borderId="13" xfId="0" applyNumberFormat="1" applyFont="1" applyBorder="1" applyAlignment="1" applyProtection="1">
      <alignment horizontal="right"/>
    </xf>
    <xf numFmtId="0" fontId="14" fillId="0" borderId="16" xfId="0" applyFont="1" applyBorder="1" applyAlignment="1" applyProtection="1">
      <alignment horizontal="center"/>
    </xf>
    <xf numFmtId="0" fontId="14" fillId="0" borderId="17" xfId="0" applyFont="1" applyBorder="1" applyAlignment="1" applyProtection="1">
      <alignment horizontal="center"/>
    </xf>
    <xf numFmtId="0" fontId="14" fillId="0" borderId="15" xfId="0" applyFont="1" applyBorder="1" applyAlignment="1" applyProtection="1">
      <alignment horizontal="center"/>
    </xf>
    <xf numFmtId="0" fontId="47" fillId="2" borderId="19" xfId="0" applyFont="1" applyFill="1" applyBorder="1" applyAlignment="1" applyProtection="1">
      <alignment horizontal="left"/>
    </xf>
    <xf numFmtId="0" fontId="47" fillId="2" borderId="20" xfId="0" applyFont="1" applyFill="1" applyBorder="1" applyAlignment="1" applyProtection="1">
      <alignment horizontal="left"/>
    </xf>
    <xf numFmtId="0" fontId="47" fillId="2" borderId="18" xfId="0" applyFont="1" applyFill="1" applyBorder="1" applyAlignment="1" applyProtection="1">
      <alignment horizontal="left"/>
    </xf>
    <xf numFmtId="0" fontId="2" fillId="0" borderId="9" xfId="0" applyNumberFormat="1" applyFont="1" applyBorder="1" applyAlignment="1" applyProtection="1">
      <alignment horizontal="right"/>
    </xf>
    <xf numFmtId="0" fontId="2" fillId="0" borderId="10" xfId="0" applyNumberFormat="1" applyFont="1" applyBorder="1" applyAlignment="1" applyProtection="1">
      <alignment horizontal="right"/>
    </xf>
    <xf numFmtId="168" fontId="31" fillId="18" borderId="14" xfId="0" applyNumberFormat="1" applyFont="1" applyFill="1" applyBorder="1" applyAlignment="1" applyProtection="1">
      <alignment horizontal="center"/>
    </xf>
    <xf numFmtId="168" fontId="31" fillId="18" borderId="0" xfId="0" applyNumberFormat="1" applyFont="1" applyFill="1" applyBorder="1" applyAlignment="1" applyProtection="1">
      <alignment horizontal="center"/>
    </xf>
    <xf numFmtId="168" fontId="31" fillId="18" borderId="13" xfId="0" applyNumberFormat="1" applyFont="1" applyFill="1" applyBorder="1" applyAlignment="1" applyProtection="1">
      <alignment horizontal="center"/>
    </xf>
    <xf numFmtId="0" fontId="31" fillId="18" borderId="14" xfId="0" applyFont="1" applyFill="1" applyBorder="1" applyAlignment="1" applyProtection="1">
      <alignment horizontal="center"/>
    </xf>
    <xf numFmtId="0" fontId="31" fillId="18" borderId="0" xfId="0" applyFont="1" applyFill="1" applyBorder="1" applyAlignment="1" applyProtection="1">
      <alignment horizontal="center"/>
    </xf>
    <xf numFmtId="0" fontId="31" fillId="18" borderId="13" xfId="0" applyFont="1" applyFill="1" applyBorder="1" applyAlignment="1" applyProtection="1">
      <alignment horizontal="center"/>
    </xf>
    <xf numFmtId="0" fontId="2" fillId="9" borderId="44" xfId="0" applyFont="1" applyFill="1" applyBorder="1" applyAlignment="1" applyProtection="1">
      <alignment horizontal="left"/>
    </xf>
    <xf numFmtId="0" fontId="2" fillId="9" borderId="23" xfId="0" applyFont="1" applyFill="1" applyBorder="1" applyAlignment="1" applyProtection="1">
      <alignment horizontal="left"/>
    </xf>
    <xf numFmtId="0" fontId="48" fillId="0" borderId="0" xfId="0" applyFont="1" applyBorder="1" applyAlignment="1" applyProtection="1">
      <alignment horizontal="left" vertical="center" wrapText="1"/>
    </xf>
    <xf numFmtId="0" fontId="2" fillId="2" borderId="8" xfId="0" applyFont="1" applyFill="1" applyBorder="1" applyAlignment="1" applyProtection="1">
      <alignment horizontal="left" vertical="center"/>
    </xf>
    <xf numFmtId="0" fontId="2" fillId="2" borderId="9" xfId="0" applyFont="1" applyFill="1" applyBorder="1" applyAlignment="1" applyProtection="1">
      <alignment horizontal="left" vertical="center"/>
    </xf>
    <xf numFmtId="0" fontId="2" fillId="2" borderId="21" xfId="0" applyFont="1" applyFill="1" applyBorder="1" applyAlignment="1" applyProtection="1">
      <alignment horizontal="left" vertical="center"/>
    </xf>
    <xf numFmtId="0" fontId="2" fillId="2" borderId="16" xfId="0" applyFont="1" applyFill="1" applyBorder="1" applyAlignment="1" applyProtection="1">
      <alignment horizontal="left" vertical="center"/>
    </xf>
    <xf numFmtId="0" fontId="2" fillId="2" borderId="17" xfId="0" applyFont="1" applyFill="1" applyBorder="1" applyAlignment="1" applyProtection="1">
      <alignment horizontal="left" vertical="center"/>
    </xf>
    <xf numFmtId="0" fontId="2" fillId="2" borderId="58" xfId="0" applyFont="1" applyFill="1" applyBorder="1" applyAlignment="1" applyProtection="1">
      <alignment horizontal="left" vertical="center"/>
    </xf>
    <xf numFmtId="0" fontId="17" fillId="2" borderId="56" xfId="0" applyFont="1" applyFill="1" applyBorder="1" applyAlignment="1" applyProtection="1">
      <alignment horizontal="center" vertical="center"/>
    </xf>
    <xf numFmtId="0" fontId="17" fillId="2" borderId="6" xfId="0" applyFont="1" applyFill="1" applyBorder="1" applyAlignment="1" applyProtection="1">
      <alignment horizontal="center" vertical="center"/>
    </xf>
    <xf numFmtId="0" fontId="17" fillId="2" borderId="7" xfId="0" applyFont="1" applyFill="1" applyBorder="1" applyAlignment="1" applyProtection="1">
      <alignment horizontal="center" vertical="center"/>
    </xf>
    <xf numFmtId="0" fontId="2" fillId="2" borderId="56"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48" fillId="0" borderId="5" xfId="0" applyFont="1" applyBorder="1" applyAlignment="1" applyProtection="1">
      <alignment horizontal="left" vertical="center" wrapText="1"/>
    </xf>
    <xf numFmtId="0" fontId="48" fillId="0" borderId="6" xfId="0" applyFont="1" applyBorder="1" applyAlignment="1" applyProtection="1">
      <alignment horizontal="left" vertical="center" wrapText="1"/>
    </xf>
    <xf numFmtId="0" fontId="48" fillId="0" borderId="7" xfId="0" applyFont="1" applyBorder="1" applyAlignment="1" applyProtection="1">
      <alignment horizontal="left" vertical="center" wrapText="1"/>
    </xf>
    <xf numFmtId="0" fontId="51" fillId="0" borderId="8" xfId="0" applyFont="1" applyBorder="1" applyAlignment="1" applyProtection="1">
      <alignment horizontal="left" vertical="center" wrapText="1"/>
    </xf>
    <xf numFmtId="0" fontId="53" fillId="0" borderId="9"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2" fillId="2" borderId="44" xfId="0" applyFont="1" applyFill="1" applyBorder="1" applyProtection="1"/>
    <xf numFmtId="0" fontId="2" fillId="2" borderId="41" xfId="0" applyFont="1" applyFill="1" applyBorder="1" applyProtection="1"/>
    <xf numFmtId="0" fontId="48" fillId="0" borderId="16" xfId="0" applyFont="1" applyBorder="1" applyAlignment="1" applyProtection="1">
      <alignment horizontal="center"/>
    </xf>
    <xf numFmtId="0" fontId="48" fillId="0" borderId="17" xfId="0" applyFont="1" applyBorder="1" applyAlignment="1" applyProtection="1">
      <alignment horizontal="center"/>
    </xf>
    <xf numFmtId="0" fontId="48" fillId="0" borderId="15" xfId="0" applyFont="1" applyBorder="1" applyAlignment="1" applyProtection="1">
      <alignment horizontal="center"/>
    </xf>
    <xf numFmtId="0" fontId="2" fillId="2" borderId="19" xfId="0" applyFont="1" applyFill="1" applyBorder="1" applyProtection="1"/>
    <xf numFmtId="0" fontId="2" fillId="2" borderId="18" xfId="0" applyFont="1" applyFill="1" applyBorder="1" applyProtection="1"/>
    <xf numFmtId="0" fontId="2" fillId="9" borderId="34" xfId="0" applyFont="1" applyFill="1" applyBorder="1" applyAlignment="1" applyProtection="1">
      <alignment horizontal="left"/>
    </xf>
    <xf numFmtId="0" fontId="2" fillId="9" borderId="33" xfId="0" applyFont="1" applyFill="1" applyBorder="1" applyAlignment="1" applyProtection="1">
      <alignment horizontal="left"/>
    </xf>
    <xf numFmtId="0" fontId="51" fillId="0" borderId="0" xfId="0" applyFont="1" applyAlignment="1" applyProtection="1">
      <alignment horizontal="left" vertical="center" wrapText="1"/>
    </xf>
    <xf numFmtId="0" fontId="25" fillId="0" borderId="5" xfId="0" applyFont="1" applyBorder="1" applyAlignment="1" applyProtection="1">
      <alignment horizontal="center"/>
    </xf>
    <xf numFmtId="0" fontId="25" fillId="0" borderId="7" xfId="0" applyFont="1" applyBorder="1" applyAlignment="1" applyProtection="1">
      <alignment horizontal="center"/>
    </xf>
    <xf numFmtId="0" fontId="1" fillId="0" borderId="5" xfId="0" applyFont="1" applyFill="1" applyBorder="1" applyAlignment="1" applyProtection="1">
      <alignment horizontal="left" vertical="top" wrapText="1"/>
    </xf>
    <xf numFmtId="0" fontId="1" fillId="0" borderId="7" xfId="0" applyFont="1" applyFill="1" applyBorder="1" applyAlignment="1" applyProtection="1">
      <alignment horizontal="left" vertical="top" wrapText="1"/>
    </xf>
    <xf numFmtId="0" fontId="1" fillId="3" borderId="5" xfId="0" applyFont="1" applyFill="1" applyBorder="1" applyAlignment="1" applyProtection="1">
      <alignment horizontal="left" vertical="top" wrapText="1"/>
      <protection locked="0"/>
    </xf>
    <xf numFmtId="0" fontId="1" fillId="3" borderId="7" xfId="0" applyFont="1" applyFill="1" applyBorder="1" applyAlignment="1" applyProtection="1">
      <alignment horizontal="left" vertical="top" wrapText="1"/>
      <protection locked="0"/>
    </xf>
    <xf numFmtId="0" fontId="1" fillId="6" borderId="83" xfId="0" applyFont="1" applyFill="1" applyBorder="1" applyAlignment="1" applyProtection="1">
      <alignment horizontal="left" vertical="center" wrapText="1"/>
    </xf>
    <xf numFmtId="0" fontId="1" fillId="6" borderId="84" xfId="0" applyFont="1" applyFill="1" applyBorder="1" applyAlignment="1" applyProtection="1">
      <alignment horizontal="left" vertical="center" wrapText="1"/>
    </xf>
    <xf numFmtId="43" fontId="1" fillId="0" borderId="6" xfId="0" applyNumberFormat="1" applyFont="1" applyFill="1" applyBorder="1" applyAlignment="1" applyProtection="1">
      <alignment horizontal="center"/>
    </xf>
    <xf numFmtId="43" fontId="1" fillId="0" borderId="7" xfId="0" applyNumberFormat="1" applyFont="1" applyFill="1" applyBorder="1" applyAlignment="1" applyProtection="1">
      <alignment horizontal="center"/>
    </xf>
    <xf numFmtId="44" fontId="2" fillId="19" borderId="5" xfId="5" applyFont="1" applyFill="1" applyBorder="1" applyAlignment="1" applyProtection="1">
      <alignment horizontal="right"/>
    </xf>
    <xf numFmtId="44" fontId="2" fillId="19" borderId="6" xfId="5" applyFont="1" applyFill="1" applyBorder="1" applyAlignment="1" applyProtection="1">
      <alignment horizontal="right"/>
    </xf>
    <xf numFmtId="0" fontId="1" fillId="0" borderId="9" xfId="0" applyFont="1" applyFill="1" applyBorder="1" applyAlignment="1" applyProtection="1">
      <alignment horizontal="center"/>
    </xf>
    <xf numFmtId="0" fontId="1" fillId="0" borderId="10" xfId="0" applyFont="1" applyFill="1" applyBorder="1" applyAlignment="1" applyProtection="1">
      <alignment horizontal="center"/>
    </xf>
    <xf numFmtId="0" fontId="1" fillId="0" borderId="0" xfId="0" applyFont="1" applyBorder="1" applyAlignment="1" applyProtection="1">
      <alignment horizontal="right"/>
    </xf>
    <xf numFmtId="0" fontId="1" fillId="0" borderId="13" xfId="0" applyFont="1" applyBorder="1" applyAlignment="1" applyProtection="1">
      <alignment horizontal="right"/>
    </xf>
    <xf numFmtId="41" fontId="1" fillId="7" borderId="5" xfId="0" applyNumberFormat="1" applyFont="1" applyFill="1" applyBorder="1" applyAlignment="1" applyProtection="1">
      <alignment horizontal="center"/>
    </xf>
    <xf numFmtId="41" fontId="1" fillId="7" borderId="7" xfId="0" applyNumberFormat="1" applyFont="1" applyFill="1" applyBorder="1" applyAlignment="1" applyProtection="1">
      <alignment horizontal="center"/>
    </xf>
    <xf numFmtId="41" fontId="2" fillId="24" borderId="5" xfId="5" applyNumberFormat="1" applyFont="1" applyFill="1" applyBorder="1" applyAlignment="1" applyProtection="1">
      <alignment horizontal="center"/>
    </xf>
    <xf numFmtId="41" fontId="2" fillId="24" borderId="7" xfId="5" applyNumberFormat="1" applyFont="1" applyFill="1" applyBorder="1" applyAlignment="1" applyProtection="1">
      <alignment horizontal="center"/>
    </xf>
    <xf numFmtId="42" fontId="1" fillId="7" borderId="5" xfId="0" applyNumberFormat="1" applyFont="1" applyFill="1" applyBorder="1" applyAlignment="1" applyProtection="1">
      <alignment horizontal="left"/>
    </xf>
    <xf numFmtId="42" fontId="1" fillId="7" borderId="7" xfId="0" applyNumberFormat="1" applyFont="1" applyFill="1" applyBorder="1" applyAlignment="1" applyProtection="1">
      <alignment horizontal="left"/>
    </xf>
    <xf numFmtId="0" fontId="28" fillId="3" borderId="71" xfId="0" applyFont="1" applyFill="1" applyBorder="1" applyAlignment="1" applyProtection="1">
      <alignment horizontal="left"/>
      <protection locked="0"/>
    </xf>
    <xf numFmtId="0" fontId="28" fillId="3" borderId="72" xfId="0" applyFont="1" applyFill="1" applyBorder="1" applyAlignment="1" applyProtection="1">
      <alignment horizontal="left"/>
      <protection locked="0"/>
    </xf>
    <xf numFmtId="0" fontId="2" fillId="19" borderId="5" xfId="0" applyFont="1" applyFill="1" applyBorder="1" applyAlignment="1" applyProtection="1">
      <alignment horizontal="right"/>
    </xf>
    <xf numFmtId="0" fontId="2" fillId="19" borderId="6" xfId="0" applyFont="1" applyFill="1" applyBorder="1" applyAlignment="1" applyProtection="1">
      <alignment horizontal="right"/>
    </xf>
    <xf numFmtId="0" fontId="2" fillId="19" borderId="7" xfId="0" applyFont="1" applyFill="1" applyBorder="1" applyAlignment="1" applyProtection="1">
      <alignment horizontal="right"/>
    </xf>
    <xf numFmtId="42" fontId="2" fillId="7" borderId="5" xfId="5" applyNumberFormat="1" applyFont="1" applyFill="1" applyBorder="1" applyAlignment="1" applyProtection="1">
      <alignment horizontal="center"/>
    </xf>
    <xf numFmtId="42" fontId="2" fillId="7" borderId="7" xfId="5" applyNumberFormat="1" applyFont="1" applyFill="1" applyBorder="1" applyAlignment="1" applyProtection="1">
      <alignment horizontal="center"/>
    </xf>
    <xf numFmtId="0" fontId="28" fillId="3" borderId="77" xfId="0" applyFont="1" applyFill="1" applyBorder="1" applyAlignment="1" applyProtection="1">
      <alignment horizontal="left"/>
      <protection locked="0"/>
    </xf>
    <xf numFmtId="0" fontId="28" fillId="3" borderId="78" xfId="0" applyFont="1" applyFill="1" applyBorder="1" applyAlignment="1" applyProtection="1">
      <alignment horizontal="left"/>
      <protection locked="0"/>
    </xf>
    <xf numFmtId="0" fontId="2" fillId="19" borderId="16" xfId="0" applyFont="1" applyFill="1" applyBorder="1" applyAlignment="1" applyProtection="1">
      <alignment horizontal="left"/>
    </xf>
    <xf numFmtId="0" fontId="2" fillId="19" borderId="17" xfId="0" applyFont="1" applyFill="1" applyBorder="1" applyAlignment="1" applyProtection="1">
      <alignment horizontal="left"/>
    </xf>
    <xf numFmtId="0" fontId="2" fillId="19" borderId="15" xfId="0" applyFont="1" applyFill="1" applyBorder="1" applyAlignment="1" applyProtection="1">
      <alignment horizontal="left"/>
    </xf>
    <xf numFmtId="0" fontId="2" fillId="0" borderId="8" xfId="0" applyFont="1" applyBorder="1" applyAlignment="1" applyProtection="1">
      <alignment horizontal="left"/>
    </xf>
    <xf numFmtId="0" fontId="2" fillId="0" borderId="9" xfId="0" applyFont="1" applyBorder="1" applyAlignment="1" applyProtection="1">
      <alignment horizontal="left"/>
    </xf>
    <xf numFmtId="42" fontId="1" fillId="7" borderId="1" xfId="5" applyNumberFormat="1" applyFont="1" applyFill="1" applyBorder="1" applyAlignment="1" applyProtection="1">
      <alignment horizontal="center"/>
    </xf>
    <xf numFmtId="0" fontId="1" fillId="0" borderId="17" xfId="0" applyFont="1" applyBorder="1" applyAlignment="1" applyProtection="1">
      <alignment horizontal="right"/>
    </xf>
    <xf numFmtId="0" fontId="1" fillId="0" borderId="6" xfId="0" applyFont="1" applyFill="1" applyBorder="1" applyAlignment="1" applyProtection="1">
      <alignment horizontal="center"/>
    </xf>
    <xf numFmtId="0" fontId="1" fillId="0" borderId="7" xfId="0" applyFont="1" applyFill="1" applyBorder="1" applyAlignment="1" applyProtection="1">
      <alignment horizontal="center"/>
    </xf>
    <xf numFmtId="0" fontId="2" fillId="20" borderId="8" xfId="0" applyFont="1" applyFill="1" applyBorder="1" applyAlignment="1" applyProtection="1">
      <alignment horizontal="center" vertical="center"/>
    </xf>
    <xf numFmtId="0" fontId="2" fillId="20" borderId="9" xfId="0" applyFont="1" applyFill="1" applyBorder="1" applyAlignment="1" applyProtection="1">
      <alignment horizontal="center" vertical="center"/>
    </xf>
    <xf numFmtId="0" fontId="2" fillId="20" borderId="10" xfId="0" applyFont="1" applyFill="1" applyBorder="1" applyAlignment="1" applyProtection="1">
      <alignment horizontal="center" vertical="center"/>
    </xf>
    <xf numFmtId="0" fontId="2" fillId="20" borderId="16" xfId="0" applyFont="1" applyFill="1" applyBorder="1" applyAlignment="1" applyProtection="1">
      <alignment horizontal="center" vertical="center"/>
    </xf>
    <xf numFmtId="0" fontId="2" fillId="20" borderId="17" xfId="0" applyFont="1" applyFill="1" applyBorder="1" applyAlignment="1" applyProtection="1">
      <alignment horizontal="center" vertical="center"/>
    </xf>
    <xf numFmtId="0" fontId="2" fillId="20" borderId="15" xfId="0" applyFont="1" applyFill="1" applyBorder="1" applyAlignment="1" applyProtection="1">
      <alignment horizontal="center" vertical="center"/>
    </xf>
    <xf numFmtId="0" fontId="2" fillId="20" borderId="3" xfId="0" applyFont="1" applyFill="1" applyBorder="1" applyAlignment="1" applyProtection="1">
      <alignment horizontal="center" vertical="center"/>
    </xf>
    <xf numFmtId="0" fontId="2" fillId="20" borderId="12" xfId="0" applyFont="1" applyFill="1" applyBorder="1" applyAlignment="1" applyProtection="1">
      <alignment horizontal="center" vertical="center"/>
    </xf>
    <xf numFmtId="0" fontId="2" fillId="20" borderId="3" xfId="0" applyFont="1" applyFill="1" applyBorder="1" applyAlignment="1" applyProtection="1">
      <alignment horizontal="center" vertical="center" wrapText="1"/>
    </xf>
    <xf numFmtId="0" fontId="2" fillId="20" borderId="12" xfId="0" applyFont="1" applyFill="1" applyBorder="1" applyAlignment="1" applyProtection="1">
      <alignment horizontal="center" vertical="center" wrapText="1"/>
    </xf>
    <xf numFmtId="0" fontId="1" fillId="0" borderId="0" xfId="0" applyFont="1" applyFill="1" applyBorder="1" applyAlignment="1" applyProtection="1">
      <alignment horizontal="center"/>
    </xf>
    <xf numFmtId="0" fontId="1" fillId="6" borderId="14" xfId="0" applyFont="1" applyFill="1" applyBorder="1" applyAlignment="1" applyProtection="1">
      <alignment horizontal="left" vertical="top" wrapText="1"/>
    </xf>
    <xf numFmtId="0" fontId="1" fillId="6" borderId="0" xfId="0" applyFont="1" applyFill="1" applyBorder="1" applyAlignment="1" applyProtection="1">
      <alignment horizontal="left" vertical="top" wrapText="1"/>
    </xf>
    <xf numFmtId="0" fontId="1" fillId="6" borderId="13" xfId="0" applyFont="1" applyFill="1" applyBorder="1" applyAlignment="1" applyProtection="1">
      <alignment horizontal="left" vertical="top" wrapText="1"/>
    </xf>
    <xf numFmtId="0" fontId="1" fillId="6" borderId="16" xfId="0" applyFont="1" applyFill="1" applyBorder="1" applyAlignment="1" applyProtection="1">
      <alignment horizontal="left" vertical="top" wrapText="1"/>
    </xf>
    <xf numFmtId="0" fontId="1" fillId="6" borderId="17" xfId="0" applyFont="1" applyFill="1" applyBorder="1" applyAlignment="1" applyProtection="1">
      <alignment horizontal="left" vertical="top" wrapText="1"/>
    </xf>
    <xf numFmtId="0" fontId="1" fillId="6" borderId="15" xfId="0" applyFont="1" applyFill="1" applyBorder="1" applyAlignment="1" applyProtection="1">
      <alignment horizontal="left" vertical="top" wrapText="1"/>
    </xf>
    <xf numFmtId="0" fontId="31" fillId="20" borderId="8" xfId="0" applyFont="1" applyFill="1" applyBorder="1" applyAlignment="1" applyProtection="1">
      <alignment horizontal="left" vertical="center" wrapText="1"/>
    </xf>
    <xf numFmtId="0" fontId="31" fillId="20" borderId="9" xfId="0" applyFont="1" applyFill="1" applyBorder="1" applyAlignment="1" applyProtection="1">
      <alignment horizontal="left" vertical="center" wrapText="1"/>
    </xf>
    <xf numFmtId="0" fontId="31" fillId="20" borderId="14" xfId="0" applyFont="1" applyFill="1" applyBorder="1" applyAlignment="1" applyProtection="1">
      <alignment horizontal="left" vertical="center" wrapText="1"/>
    </xf>
    <xf numFmtId="0" fontId="31" fillId="20" borderId="0" xfId="0" applyFont="1" applyFill="1" applyBorder="1" applyAlignment="1" applyProtection="1">
      <alignment horizontal="left" vertical="center" wrapText="1"/>
    </xf>
    <xf numFmtId="0" fontId="2" fillId="20" borderId="14" xfId="0" applyFont="1" applyFill="1" applyBorder="1" applyAlignment="1" applyProtection="1">
      <alignment horizontal="center" vertical="center"/>
    </xf>
    <xf numFmtId="0" fontId="2" fillId="20" borderId="13" xfId="0" applyFont="1" applyFill="1" applyBorder="1" applyAlignment="1" applyProtection="1">
      <alignment horizontal="center" vertical="center"/>
    </xf>
    <xf numFmtId="0" fontId="1" fillId="0" borderId="8" xfId="0" applyFont="1" applyBorder="1" applyAlignment="1" applyProtection="1">
      <alignment horizontal="center"/>
    </xf>
    <xf numFmtId="0" fontId="1" fillId="0" borderId="9" xfId="0" applyFont="1" applyBorder="1" applyAlignment="1" applyProtection="1">
      <alignment horizontal="center"/>
    </xf>
    <xf numFmtId="0" fontId="1" fillId="20" borderId="8" xfId="0" applyFont="1" applyFill="1" applyBorder="1" applyAlignment="1" applyProtection="1">
      <alignment horizontal="center" wrapText="1"/>
    </xf>
    <xf numFmtId="0" fontId="1" fillId="20" borderId="16" xfId="0" applyFont="1" applyFill="1" applyBorder="1" applyAlignment="1" applyProtection="1">
      <alignment horizontal="center" wrapText="1"/>
    </xf>
    <xf numFmtId="42" fontId="47" fillId="11" borderId="49" xfId="5" applyNumberFormat="1" applyFont="1" applyFill="1" applyBorder="1" applyAlignment="1" applyProtection="1">
      <alignment horizontal="center"/>
    </xf>
    <xf numFmtId="42" fontId="47" fillId="11" borderId="50" xfId="5" applyNumberFormat="1" applyFont="1" applyFill="1" applyBorder="1" applyAlignment="1" applyProtection="1">
      <alignment horizontal="center"/>
    </xf>
    <xf numFmtId="0" fontId="47" fillId="9" borderId="34" xfId="0" applyFont="1" applyFill="1" applyBorder="1" applyAlignment="1" applyProtection="1">
      <alignment horizontal="left"/>
    </xf>
    <xf numFmtId="0" fontId="47" fillId="9" borderId="33" xfId="0" applyFont="1" applyFill="1" applyBorder="1" applyAlignment="1" applyProtection="1">
      <alignment horizontal="left"/>
    </xf>
    <xf numFmtId="0" fontId="47" fillId="9" borderId="32" xfId="0" applyFont="1" applyFill="1" applyBorder="1" applyAlignment="1" applyProtection="1">
      <alignment horizontal="left"/>
    </xf>
    <xf numFmtId="0" fontId="69" fillId="3" borderId="34" xfId="0" applyNumberFormat="1" applyFont="1" applyFill="1" applyBorder="1" applyAlignment="1" applyProtection="1">
      <alignment horizontal="center"/>
      <protection locked="0"/>
    </xf>
    <xf numFmtId="0" fontId="69" fillId="3" borderId="33" xfId="0" applyNumberFormat="1" applyFont="1" applyFill="1" applyBorder="1" applyAlignment="1" applyProtection="1">
      <alignment horizontal="center"/>
      <protection locked="0"/>
    </xf>
    <xf numFmtId="0" fontId="69" fillId="3" borderId="32" xfId="0" applyNumberFormat="1" applyFont="1" applyFill="1" applyBorder="1" applyAlignment="1" applyProtection="1">
      <alignment horizontal="center"/>
      <protection locked="0"/>
    </xf>
    <xf numFmtId="0" fontId="69" fillId="3" borderId="34" xfId="0" applyFont="1" applyFill="1" applyBorder="1" applyAlignment="1" applyProtection="1">
      <alignment horizontal="center"/>
      <protection locked="0"/>
    </xf>
    <xf numFmtId="0" fontId="69" fillId="3" borderId="33" xfId="0" applyFont="1" applyFill="1" applyBorder="1" applyAlignment="1" applyProtection="1">
      <alignment horizontal="center"/>
      <protection locked="0"/>
    </xf>
    <xf numFmtId="0" fontId="69" fillId="3" borderId="32" xfId="0" applyFont="1" applyFill="1" applyBorder="1" applyAlignment="1" applyProtection="1">
      <alignment horizontal="center"/>
      <protection locked="0"/>
    </xf>
    <xf numFmtId="0" fontId="57" fillId="0" borderId="56" xfId="0" applyFont="1" applyBorder="1" applyAlignment="1" applyProtection="1">
      <alignment horizontal="center"/>
    </xf>
    <xf numFmtId="0" fontId="57" fillId="0" borderId="6" xfId="0" applyFont="1" applyBorder="1" applyAlignment="1" applyProtection="1">
      <alignment horizontal="center"/>
    </xf>
    <xf numFmtId="0" fontId="57" fillId="0" borderId="7" xfId="0" applyFont="1" applyBorder="1" applyAlignment="1" applyProtection="1">
      <alignment horizontal="center"/>
    </xf>
    <xf numFmtId="0" fontId="1" fillId="18" borderId="14" xfId="0" applyFont="1" applyFill="1" applyBorder="1" applyAlignment="1" applyProtection="1">
      <alignment horizontal="center"/>
    </xf>
    <xf numFmtId="0" fontId="1" fillId="18" borderId="0" xfId="0" applyFont="1" applyFill="1" applyBorder="1" applyAlignment="1" applyProtection="1">
      <alignment horizontal="center"/>
    </xf>
    <xf numFmtId="0" fontId="1" fillId="18" borderId="13" xfId="0" applyFont="1" applyFill="1" applyBorder="1" applyAlignment="1" applyProtection="1">
      <alignment horizontal="center"/>
    </xf>
    <xf numFmtId="0" fontId="31" fillId="18" borderId="16" xfId="0" applyFont="1" applyFill="1" applyBorder="1" applyAlignment="1" applyProtection="1">
      <alignment horizontal="center"/>
    </xf>
    <xf numFmtId="0" fontId="31" fillId="18" borderId="17" xfId="0" applyFont="1" applyFill="1" applyBorder="1" applyAlignment="1" applyProtection="1">
      <alignment horizontal="center"/>
    </xf>
    <xf numFmtId="0" fontId="31" fillId="18" borderId="15" xfId="0" applyFont="1" applyFill="1" applyBorder="1" applyAlignment="1" applyProtection="1">
      <alignment horizontal="center"/>
    </xf>
    <xf numFmtId="0" fontId="1" fillId="3" borderId="1" xfId="0" applyFont="1" applyFill="1" applyBorder="1" applyAlignment="1" applyProtection="1">
      <alignment horizontal="center" vertical="center" wrapText="1"/>
      <protection locked="0"/>
    </xf>
    <xf numFmtId="42" fontId="1" fillId="3" borderId="1" xfId="5" applyNumberFormat="1" applyFont="1" applyFill="1" applyBorder="1" applyAlignment="1" applyProtection="1">
      <alignment horizontal="center" vertical="center" wrapText="1"/>
      <protection locked="0"/>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42" fontId="1" fillId="24" borderId="36" xfId="5" applyNumberFormat="1" applyFont="1" applyFill="1" applyBorder="1" applyAlignment="1" applyProtection="1">
      <alignment horizontal="center" vertical="center" wrapText="1"/>
    </xf>
    <xf numFmtId="42" fontId="1" fillId="24" borderId="37" xfId="5" applyNumberFormat="1" applyFont="1" applyFill="1" applyBorder="1" applyAlignment="1" applyProtection="1">
      <alignment horizontal="center" vertical="center" wrapText="1"/>
    </xf>
    <xf numFmtId="42" fontId="1" fillId="24" borderId="76" xfId="5" applyNumberFormat="1"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protection locked="0"/>
    </xf>
    <xf numFmtId="42" fontId="1" fillId="3" borderId="1" xfId="5" applyNumberFormat="1" applyFont="1" applyFill="1" applyBorder="1" applyAlignment="1" applyProtection="1">
      <alignment horizontal="right"/>
      <protection locked="0"/>
    </xf>
    <xf numFmtId="0" fontId="39" fillId="2" borderId="1" xfId="3" applyFont="1" applyFill="1" applyBorder="1" applyAlignment="1" applyProtection="1">
      <alignment horizontal="center"/>
    </xf>
    <xf numFmtId="0" fontId="39" fillId="2" borderId="5" xfId="3" applyFont="1" applyFill="1" applyBorder="1" applyAlignment="1" applyProtection="1">
      <alignment horizontal="center"/>
    </xf>
    <xf numFmtId="0" fontId="39" fillId="2" borderId="6" xfId="3" applyFont="1" applyFill="1" applyBorder="1" applyAlignment="1" applyProtection="1">
      <alignment horizontal="center"/>
    </xf>
    <xf numFmtId="0" fontId="39" fillId="2" borderId="7" xfId="3" applyFont="1" applyFill="1" applyBorder="1" applyAlignment="1" applyProtection="1">
      <alignment horizontal="center"/>
    </xf>
    <xf numFmtId="0" fontId="1" fillId="6" borderId="5" xfId="0" applyFont="1" applyFill="1" applyBorder="1" applyAlignment="1" applyProtection="1">
      <alignment horizontal="left" vertical="top" wrapText="1"/>
    </xf>
    <xf numFmtId="0" fontId="1" fillId="6" borderId="6" xfId="0" applyFont="1" applyFill="1" applyBorder="1" applyAlignment="1" applyProtection="1">
      <alignment horizontal="left" vertical="top" wrapText="1"/>
    </xf>
    <xf numFmtId="0" fontId="1" fillId="6" borderId="7" xfId="0" applyFont="1" applyFill="1" applyBorder="1" applyAlignment="1" applyProtection="1">
      <alignment horizontal="left" vertical="top" wrapText="1"/>
    </xf>
    <xf numFmtId="0" fontId="1" fillId="0" borderId="14" xfId="0" applyFont="1" applyBorder="1" applyAlignment="1" applyProtection="1">
      <alignment horizontal="center"/>
    </xf>
    <xf numFmtId="0" fontId="1" fillId="0" borderId="13" xfId="0" applyFont="1" applyBorder="1" applyAlignment="1" applyProtection="1">
      <alignment horizontal="center"/>
    </xf>
    <xf numFmtId="0" fontId="2" fillId="2" borderId="12" xfId="0" applyFont="1" applyFill="1" applyBorder="1" applyAlignment="1" applyProtection="1">
      <alignment horizontal="center" vertical="center" wrapText="1"/>
    </xf>
    <xf numFmtId="42" fontId="1" fillId="7" borderId="36" xfId="5" applyNumberFormat="1" applyFont="1" applyFill="1" applyBorder="1" applyAlignment="1" applyProtection="1">
      <alignment horizontal="center"/>
    </xf>
    <xf numFmtId="42" fontId="1" fillId="7" borderId="37" xfId="5" applyNumberFormat="1" applyFont="1" applyFill="1" applyBorder="1" applyAlignment="1" applyProtection="1">
      <alignment horizontal="center"/>
    </xf>
    <xf numFmtId="42" fontId="1" fillId="7" borderId="76" xfId="5" applyNumberFormat="1" applyFont="1" applyFill="1" applyBorder="1" applyAlignment="1" applyProtection="1">
      <alignment horizontal="center"/>
    </xf>
    <xf numFmtId="42" fontId="1" fillId="7" borderId="36" xfId="5" applyNumberFormat="1" applyFont="1" applyFill="1" applyBorder="1" applyAlignment="1" applyProtection="1">
      <alignment horizontal="right"/>
    </xf>
    <xf numFmtId="42" fontId="1" fillId="7" borderId="37" xfId="5" applyNumberFormat="1" applyFont="1" applyFill="1" applyBorder="1" applyAlignment="1" applyProtection="1">
      <alignment horizontal="right"/>
    </xf>
    <xf numFmtId="42" fontId="1" fillId="7" borderId="76" xfId="5" applyNumberFormat="1" applyFont="1" applyFill="1" applyBorder="1" applyAlignment="1" applyProtection="1">
      <alignment horizontal="right"/>
    </xf>
    <xf numFmtId="42" fontId="1" fillId="3" borderId="3" xfId="5" applyNumberFormat="1" applyFont="1" applyFill="1" applyBorder="1" applyAlignment="1" applyProtection="1">
      <alignment horizontal="right"/>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164" fontId="1" fillId="3" borderId="5" xfId="0" applyNumberFormat="1" applyFont="1" applyFill="1" applyBorder="1" applyAlignment="1" applyProtection="1">
      <alignment horizontal="center" vertical="center" wrapText="1"/>
      <protection locked="0"/>
    </xf>
    <xf numFmtId="164" fontId="1" fillId="3" borderId="6"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xf>
    <xf numFmtId="0" fontId="1" fillId="3" borderId="1" xfId="0" applyFont="1" applyFill="1" applyBorder="1" applyAlignment="1" applyProtection="1">
      <alignment horizontal="center" wrapText="1"/>
      <protection locked="0"/>
    </xf>
    <xf numFmtId="0" fontId="1" fillId="12" borderId="1" xfId="0" applyFont="1" applyFill="1" applyBorder="1" applyAlignment="1" applyProtection="1">
      <alignment horizontal="center" wrapText="1"/>
    </xf>
    <xf numFmtId="0" fontId="1" fillId="12" borderId="1" xfId="0" applyFont="1" applyFill="1" applyBorder="1" applyAlignment="1" applyProtection="1">
      <alignment horizontal="center"/>
    </xf>
    <xf numFmtId="0" fontId="1" fillId="7" borderId="6" xfId="0" applyFont="1" applyFill="1" applyBorder="1" applyAlignment="1" applyProtection="1">
      <alignment horizontal="center"/>
    </xf>
    <xf numFmtId="0" fontId="1" fillId="3" borderId="3" xfId="0" applyFont="1" applyFill="1" applyBorder="1" applyAlignment="1" applyProtection="1">
      <alignment horizontal="center" wrapText="1"/>
      <protection locked="0"/>
    </xf>
    <xf numFmtId="0" fontId="1" fillId="0" borderId="19" xfId="0" applyFont="1" applyFill="1" applyBorder="1" applyAlignment="1" applyProtection="1">
      <alignment horizontal="left"/>
    </xf>
    <xf numFmtId="0" fontId="1" fillId="0" borderId="20" xfId="0" applyFont="1" applyFill="1" applyBorder="1" applyAlignment="1" applyProtection="1">
      <alignment horizontal="left"/>
    </xf>
    <xf numFmtId="0" fontId="1" fillId="0" borderId="18" xfId="0" applyFont="1" applyFill="1" applyBorder="1" applyAlignment="1" applyProtection="1">
      <alignment horizontal="left"/>
    </xf>
    <xf numFmtId="0" fontId="2" fillId="2" borderId="8"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cellXfs>
  <cellStyles count="16">
    <cellStyle name="Currency" xfId="5" builtinId="4"/>
    <cellStyle name="Currency 2" xfId="2" xr:uid="{00000000-0005-0000-0000-000001000000}"/>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 name="Normal 2" xfId="3" xr:uid="{00000000-0005-0000-0000-00000D000000}"/>
    <cellStyle name="Percent" xfId="1" builtinId="5"/>
    <cellStyle name="Percent 2" xfId="4" xr:uid="{00000000-0005-0000-0000-00000F000000}"/>
  </cellStyles>
  <dxfs count="0"/>
  <tableStyles count="0" defaultTableStyle="TableStyleMedium9" defaultPivotStyle="PivotStyleLight16"/>
  <colors>
    <mruColors>
      <color rgb="FFC5D9F1"/>
      <color rgb="FFD7E5F5"/>
      <color rgb="FFE4EDF8"/>
      <color rgb="FFD3E2F5"/>
      <color rgb="FFFFFFCC"/>
      <color rgb="FFC4D79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B2:O43"/>
  <sheetViews>
    <sheetView showGridLines="0" tabSelected="1" workbookViewId="0">
      <selection activeCell="E29" sqref="E29:G29"/>
    </sheetView>
  </sheetViews>
  <sheetFormatPr defaultColWidth="9.109375" defaultRowHeight="13.8" x14ac:dyDescent="0.25"/>
  <cols>
    <col min="1" max="2" width="9.109375" style="325"/>
    <col min="3" max="3" width="3" style="325" customWidth="1"/>
    <col min="4" max="4" width="9.109375" style="325" customWidth="1"/>
    <col min="5" max="5" width="5.33203125" style="325" customWidth="1"/>
    <col min="6" max="6" width="4.44140625" style="325" customWidth="1"/>
    <col min="7" max="7" width="29.6640625" style="325" customWidth="1"/>
    <col min="8" max="8" width="6.88671875" style="325" customWidth="1"/>
    <col min="9" max="10" width="9.109375" style="325"/>
    <col min="11" max="11" width="33.88671875" style="325" customWidth="1"/>
    <col min="12" max="16384" width="9.109375" style="325"/>
  </cols>
  <sheetData>
    <row r="2" spans="2:15" s="1" customFormat="1" ht="17.399999999999999" x14ac:dyDescent="0.3">
      <c r="B2" s="630" t="s">
        <v>467</v>
      </c>
      <c r="C2" s="631"/>
      <c r="D2" s="631"/>
      <c r="E2" s="631"/>
      <c r="F2" s="631"/>
      <c r="G2" s="631"/>
      <c r="H2" s="631"/>
      <c r="I2" s="631"/>
      <c r="J2" s="631"/>
      <c r="K2" s="631"/>
      <c r="L2" s="631"/>
      <c r="M2" s="470"/>
    </row>
    <row r="3" spans="2:15" s="1" customFormat="1" x14ac:dyDescent="0.25">
      <c r="B3" s="494"/>
      <c r="C3" s="495"/>
      <c r="D3" s="495"/>
      <c r="E3" s="495"/>
      <c r="F3" s="495"/>
      <c r="G3" s="495"/>
      <c r="H3" s="495"/>
      <c r="I3" s="495"/>
      <c r="J3" s="495"/>
      <c r="K3" s="495"/>
      <c r="L3" s="496"/>
      <c r="M3" s="464"/>
    </row>
    <row r="4" spans="2:15" x14ac:dyDescent="0.25">
      <c r="B4" s="493"/>
      <c r="C4" s="466"/>
      <c r="D4" s="466"/>
      <c r="E4" s="466"/>
      <c r="F4" s="466"/>
      <c r="G4" s="466"/>
      <c r="H4" s="466"/>
      <c r="I4" s="466"/>
      <c r="J4" s="466"/>
      <c r="K4" s="466"/>
      <c r="L4" s="497"/>
    </row>
    <row r="5" spans="2:15" x14ac:dyDescent="0.25">
      <c r="B5" s="501" t="s">
        <v>449</v>
      </c>
      <c r="C5" s="465"/>
      <c r="D5" s="466"/>
      <c r="E5" s="466"/>
      <c r="F5" s="466"/>
      <c r="G5" s="466"/>
      <c r="H5" s="466"/>
      <c r="I5" s="466"/>
      <c r="J5" s="466"/>
      <c r="K5" s="466"/>
      <c r="L5" s="497"/>
      <c r="M5" s="466"/>
      <c r="N5" s="466"/>
      <c r="O5" s="466"/>
    </row>
    <row r="6" spans="2:15" ht="9" customHeight="1" x14ac:dyDescent="0.25">
      <c r="B6" s="498"/>
      <c r="C6" s="465"/>
      <c r="D6" s="466"/>
      <c r="E6" s="466"/>
      <c r="F6" s="466"/>
      <c r="G6" s="466"/>
      <c r="H6" s="466"/>
      <c r="I6" s="466"/>
      <c r="J6" s="466"/>
      <c r="K6" s="466"/>
      <c r="L6" s="497"/>
      <c r="M6" s="466"/>
      <c r="N6" s="466"/>
      <c r="O6" s="466"/>
    </row>
    <row r="7" spans="2:15" x14ac:dyDescent="0.25">
      <c r="B7" s="493"/>
      <c r="C7" s="475"/>
      <c r="D7" s="467" t="s">
        <v>447</v>
      </c>
      <c r="E7" s="466"/>
      <c r="F7" s="471"/>
      <c r="G7" s="466"/>
      <c r="H7" s="466"/>
      <c r="I7" s="466"/>
      <c r="J7" s="466"/>
      <c r="K7" s="466"/>
      <c r="L7" s="497"/>
      <c r="M7" s="466"/>
      <c r="N7" s="466"/>
      <c r="O7" s="466"/>
    </row>
    <row r="8" spans="2:15" x14ac:dyDescent="0.25">
      <c r="B8" s="493"/>
      <c r="C8" s="466"/>
      <c r="D8" s="466"/>
      <c r="E8" s="466"/>
      <c r="F8" s="466"/>
      <c r="G8" s="466"/>
      <c r="H8" s="466"/>
      <c r="I8" s="466"/>
      <c r="J8" s="466"/>
      <c r="K8" s="466"/>
      <c r="L8" s="497"/>
      <c r="M8" s="466"/>
      <c r="N8" s="466"/>
      <c r="O8" s="466"/>
    </row>
    <row r="9" spans="2:15" x14ac:dyDescent="0.25">
      <c r="B9" s="493"/>
      <c r="C9" s="466"/>
      <c r="D9" s="466"/>
      <c r="E9" s="466"/>
      <c r="F9" s="466"/>
      <c r="G9" s="466"/>
      <c r="H9" s="466"/>
      <c r="I9" s="466"/>
      <c r="J9" s="466"/>
      <c r="K9" s="466"/>
      <c r="L9" s="497"/>
      <c r="M9" s="466"/>
      <c r="N9" s="466"/>
      <c r="O9" s="466"/>
    </row>
    <row r="10" spans="2:15" x14ac:dyDescent="0.25">
      <c r="B10" s="501" t="s">
        <v>445</v>
      </c>
      <c r="C10" s="465"/>
      <c r="D10" s="466"/>
      <c r="E10" s="466"/>
      <c r="F10" s="466"/>
      <c r="G10" s="466"/>
      <c r="H10" s="466"/>
      <c r="I10" s="466"/>
      <c r="J10" s="466"/>
      <c r="K10" s="466"/>
      <c r="L10" s="497"/>
      <c r="M10" s="466"/>
      <c r="N10" s="466"/>
      <c r="O10" s="466"/>
    </row>
    <row r="11" spans="2:15" ht="9" customHeight="1" x14ac:dyDescent="0.25">
      <c r="B11" s="493"/>
      <c r="C11" s="466"/>
      <c r="D11" s="466"/>
      <c r="E11" s="466"/>
      <c r="F11" s="466"/>
      <c r="G11" s="466"/>
      <c r="H11" s="466"/>
      <c r="I11" s="466"/>
      <c r="J11" s="466"/>
      <c r="K11" s="466"/>
      <c r="L11" s="497"/>
      <c r="M11" s="466"/>
      <c r="N11" s="466"/>
      <c r="O11" s="466"/>
    </row>
    <row r="12" spans="2:15" x14ac:dyDescent="0.25">
      <c r="B12" s="493"/>
      <c r="C12" s="475"/>
      <c r="D12" s="467" t="s">
        <v>478</v>
      </c>
      <c r="E12" s="466"/>
      <c r="F12" s="466"/>
      <c r="G12" s="466"/>
      <c r="H12" s="466"/>
      <c r="I12" s="466"/>
      <c r="J12" s="466"/>
      <c r="K12" s="466"/>
      <c r="L12" s="497"/>
      <c r="M12" s="466"/>
      <c r="N12" s="466"/>
      <c r="O12" s="466"/>
    </row>
    <row r="13" spans="2:15" x14ac:dyDescent="0.25">
      <c r="B13" s="493"/>
      <c r="C13" s="492"/>
      <c r="D13" s="467" t="s">
        <v>464</v>
      </c>
      <c r="E13" s="466"/>
      <c r="F13" s="466"/>
      <c r="G13" s="466"/>
      <c r="H13" s="466"/>
      <c r="I13" s="466"/>
      <c r="J13" s="466"/>
      <c r="K13" s="466"/>
      <c r="L13" s="497"/>
      <c r="M13" s="466"/>
      <c r="N13" s="466"/>
      <c r="O13" s="466"/>
    </row>
    <row r="14" spans="2:15" ht="9.9" customHeight="1" x14ac:dyDescent="0.25">
      <c r="B14" s="493"/>
      <c r="C14" s="466"/>
      <c r="D14" s="467"/>
      <c r="E14" s="466"/>
      <c r="F14" s="466"/>
      <c r="G14" s="466"/>
      <c r="H14" s="466"/>
      <c r="I14" s="466"/>
      <c r="J14" s="466"/>
      <c r="K14" s="466"/>
      <c r="L14" s="497"/>
      <c r="M14" s="466"/>
      <c r="N14" s="466"/>
      <c r="O14" s="466"/>
    </row>
    <row r="15" spans="2:15" x14ac:dyDescent="0.25">
      <c r="B15" s="493"/>
      <c r="C15" s="475"/>
      <c r="D15" s="467" t="s">
        <v>444</v>
      </c>
      <c r="E15" s="466"/>
      <c r="F15" s="466"/>
      <c r="G15" s="466"/>
      <c r="H15" s="469"/>
      <c r="I15" s="466"/>
      <c r="J15" s="466"/>
      <c r="K15" s="466"/>
      <c r="L15" s="497"/>
      <c r="M15" s="466"/>
      <c r="N15" s="466"/>
      <c r="O15" s="466"/>
    </row>
    <row r="16" spans="2:15" ht="9.9" customHeight="1" x14ac:dyDescent="0.25">
      <c r="B16" s="493"/>
      <c r="C16" s="466"/>
      <c r="D16" s="467"/>
      <c r="E16" s="466"/>
      <c r="F16" s="466"/>
      <c r="G16" s="466"/>
      <c r="H16" s="466"/>
      <c r="I16" s="466"/>
      <c r="J16" s="466"/>
      <c r="K16" s="466"/>
      <c r="L16" s="497"/>
      <c r="M16" s="466"/>
      <c r="N16" s="466"/>
      <c r="O16" s="466"/>
    </row>
    <row r="17" spans="2:15" x14ac:dyDescent="0.25">
      <c r="B17" s="493"/>
      <c r="C17" s="475"/>
      <c r="D17" s="468" t="s">
        <v>465</v>
      </c>
      <c r="E17" s="466"/>
      <c r="F17" s="466"/>
      <c r="G17" s="466"/>
      <c r="H17" s="466"/>
      <c r="I17" s="466"/>
      <c r="J17" s="466"/>
      <c r="K17" s="466"/>
      <c r="L17" s="497"/>
      <c r="M17" s="466"/>
      <c r="N17" s="466"/>
      <c r="O17" s="466"/>
    </row>
    <row r="18" spans="2:15" ht="9.9" customHeight="1" x14ac:dyDescent="0.25">
      <c r="B18" s="493"/>
      <c r="C18" s="466"/>
      <c r="D18" s="468"/>
      <c r="E18" s="466"/>
      <c r="F18" s="466"/>
      <c r="G18" s="466"/>
      <c r="H18" s="466"/>
      <c r="I18" s="466"/>
      <c r="J18" s="466"/>
      <c r="K18" s="466"/>
      <c r="L18" s="497"/>
      <c r="M18" s="466"/>
      <c r="N18" s="466"/>
      <c r="O18" s="466"/>
    </row>
    <row r="19" spans="2:15" x14ac:dyDescent="0.25">
      <c r="B19" s="493"/>
      <c r="C19" s="475"/>
      <c r="D19" s="467" t="s">
        <v>469</v>
      </c>
      <c r="E19" s="466"/>
      <c r="F19" s="466"/>
      <c r="G19" s="466"/>
      <c r="H19" s="466"/>
      <c r="I19" s="466"/>
      <c r="J19" s="466"/>
      <c r="K19" s="466"/>
      <c r="L19" s="497"/>
      <c r="M19" s="466"/>
      <c r="N19" s="466"/>
      <c r="O19" s="466"/>
    </row>
    <row r="20" spans="2:15" ht="9.9" customHeight="1" x14ac:dyDescent="0.25">
      <c r="B20" s="493"/>
      <c r="C20" s="466"/>
      <c r="D20" s="467"/>
      <c r="E20" s="466"/>
      <c r="F20" s="466"/>
      <c r="G20" s="466"/>
      <c r="H20" s="466"/>
      <c r="I20" s="466"/>
      <c r="J20" s="466"/>
      <c r="K20" s="466"/>
      <c r="L20" s="497"/>
      <c r="M20" s="466"/>
      <c r="N20" s="466"/>
      <c r="O20" s="466"/>
    </row>
    <row r="21" spans="2:15" x14ac:dyDescent="0.25">
      <c r="B21" s="493"/>
      <c r="C21" s="475"/>
      <c r="D21" s="467" t="s">
        <v>446</v>
      </c>
      <c r="E21" s="466"/>
      <c r="F21" s="466"/>
      <c r="G21" s="466"/>
      <c r="H21" s="466"/>
      <c r="I21" s="466"/>
      <c r="J21" s="466"/>
      <c r="K21" s="466"/>
      <c r="L21" s="497"/>
      <c r="M21" s="466"/>
      <c r="N21" s="466"/>
      <c r="O21" s="466"/>
    </row>
    <row r="22" spans="2:15" x14ac:dyDescent="0.25">
      <c r="B22" s="493"/>
      <c r="C22" s="466"/>
      <c r="D22" s="466"/>
      <c r="E22" s="466" t="s">
        <v>448</v>
      </c>
      <c r="F22" s="466"/>
      <c r="G22" s="466"/>
      <c r="H22" s="466"/>
      <c r="I22" s="466"/>
      <c r="J22" s="466"/>
      <c r="K22" s="466"/>
      <c r="L22" s="497"/>
    </row>
    <row r="23" spans="2:15" x14ac:dyDescent="0.25">
      <c r="B23" s="493"/>
      <c r="C23" s="466"/>
      <c r="D23" s="466"/>
      <c r="E23" s="466"/>
      <c r="F23" s="466"/>
      <c r="G23" s="466"/>
      <c r="H23" s="466"/>
      <c r="I23" s="466"/>
      <c r="J23" s="466"/>
      <c r="K23" s="466"/>
      <c r="L23" s="497"/>
    </row>
    <row r="24" spans="2:15" x14ac:dyDescent="0.25">
      <c r="B24" s="499"/>
      <c r="C24" s="500"/>
      <c r="D24" s="500"/>
      <c r="E24" s="500"/>
      <c r="F24" s="500"/>
      <c r="G24" s="500"/>
      <c r="H24" s="500"/>
      <c r="I24" s="500"/>
      <c r="J24" s="500"/>
      <c r="K24" s="500"/>
      <c r="L24" s="497"/>
    </row>
    <row r="25" spans="2:15" ht="15.6" x14ac:dyDescent="0.3">
      <c r="B25" s="676" t="s">
        <v>450</v>
      </c>
      <c r="C25" s="677"/>
      <c r="D25" s="677"/>
      <c r="E25" s="677"/>
      <c r="F25" s="677"/>
      <c r="G25" s="677"/>
      <c r="H25" s="677"/>
      <c r="I25" s="677"/>
      <c r="J25" s="677"/>
      <c r="K25" s="677"/>
      <c r="L25" s="678"/>
    </row>
    <row r="26" spans="2:15" ht="15" customHeight="1" x14ac:dyDescent="0.25">
      <c r="B26" s="484" t="s">
        <v>310</v>
      </c>
      <c r="C26" s="674" t="s">
        <v>311</v>
      </c>
      <c r="D26" s="675"/>
      <c r="E26" s="692" t="s">
        <v>312</v>
      </c>
      <c r="F26" s="692"/>
      <c r="G26" s="692"/>
      <c r="H26" s="692"/>
      <c r="I26" s="693" t="s">
        <v>458</v>
      </c>
      <c r="J26" s="692"/>
      <c r="K26" s="692"/>
      <c r="L26" s="694"/>
    </row>
    <row r="27" spans="2:15" x14ac:dyDescent="0.25">
      <c r="B27" s="491">
        <v>1</v>
      </c>
      <c r="C27" s="503"/>
      <c r="D27" s="504"/>
      <c r="E27" s="509"/>
      <c r="F27" s="509"/>
      <c r="G27" s="509"/>
      <c r="H27" s="509"/>
      <c r="I27" s="506"/>
      <c r="J27" s="505"/>
      <c r="K27" s="505"/>
      <c r="L27" s="507"/>
    </row>
    <row r="28" spans="2:15" ht="44.25" customHeight="1" x14ac:dyDescent="0.25">
      <c r="B28" s="679"/>
      <c r="C28" s="680" t="s">
        <v>313</v>
      </c>
      <c r="D28" s="681"/>
      <c r="E28" s="661" t="s">
        <v>337</v>
      </c>
      <c r="F28" s="661"/>
      <c r="G28" s="661"/>
      <c r="H28" s="508"/>
      <c r="I28" s="665" t="s">
        <v>482</v>
      </c>
      <c r="J28" s="666"/>
      <c r="K28" s="666"/>
      <c r="L28" s="667"/>
    </row>
    <row r="29" spans="2:15" ht="93.75" customHeight="1" x14ac:dyDescent="0.25">
      <c r="B29" s="679"/>
      <c r="C29" s="682" t="s">
        <v>314</v>
      </c>
      <c r="D29" s="683"/>
      <c r="E29" s="662" t="s">
        <v>315</v>
      </c>
      <c r="F29" s="662"/>
      <c r="G29" s="662"/>
      <c r="H29" s="510"/>
      <c r="I29" s="658" t="s">
        <v>471</v>
      </c>
      <c r="J29" s="659"/>
      <c r="K29" s="659"/>
      <c r="L29" s="660"/>
    </row>
    <row r="30" spans="2:15" s="512" customFormat="1" ht="20.100000000000001" customHeight="1" x14ac:dyDescent="0.3">
      <c r="B30" s="679"/>
      <c r="C30" s="684" t="s">
        <v>316</v>
      </c>
      <c r="D30" s="685"/>
      <c r="E30" s="639" t="s">
        <v>476</v>
      </c>
      <c r="F30" s="639"/>
      <c r="G30" s="639"/>
      <c r="H30" s="511"/>
      <c r="I30" s="638" t="s">
        <v>462</v>
      </c>
      <c r="J30" s="639"/>
      <c r="K30" s="639"/>
      <c r="L30" s="640"/>
    </row>
    <row r="31" spans="2:15" s="512" customFormat="1" ht="20.100000000000001" customHeight="1" x14ac:dyDescent="0.3">
      <c r="B31" s="679"/>
      <c r="C31" s="686" t="s">
        <v>317</v>
      </c>
      <c r="D31" s="687"/>
      <c r="E31" s="663" t="s">
        <v>318</v>
      </c>
      <c r="F31" s="663"/>
      <c r="G31" s="663"/>
      <c r="H31" s="664"/>
      <c r="I31" s="658" t="s">
        <v>462</v>
      </c>
      <c r="J31" s="659"/>
      <c r="K31" s="659"/>
      <c r="L31" s="660"/>
    </row>
    <row r="32" spans="2:15" s="512" customFormat="1" ht="20.100000000000001" customHeight="1" x14ac:dyDescent="0.3">
      <c r="B32" s="679"/>
      <c r="C32" s="668" t="s">
        <v>319</v>
      </c>
      <c r="D32" s="669"/>
      <c r="E32" s="632" t="s">
        <v>207</v>
      </c>
      <c r="F32" s="632"/>
      <c r="G32" s="632"/>
      <c r="H32" s="633"/>
      <c r="I32" s="641" t="s">
        <v>462</v>
      </c>
      <c r="J32" s="632"/>
      <c r="K32" s="632"/>
      <c r="L32" s="633"/>
    </row>
    <row r="33" spans="2:12" s="512" customFormat="1" ht="20.100000000000001" customHeight="1" x14ac:dyDescent="0.3">
      <c r="B33" s="679"/>
      <c r="C33" s="686" t="s">
        <v>320</v>
      </c>
      <c r="D33" s="687"/>
      <c r="E33" s="634" t="s">
        <v>321</v>
      </c>
      <c r="F33" s="634"/>
      <c r="G33" s="634"/>
      <c r="H33" s="635"/>
      <c r="I33" s="642" t="s">
        <v>463</v>
      </c>
      <c r="J33" s="643"/>
      <c r="K33" s="643"/>
      <c r="L33" s="644"/>
    </row>
    <row r="34" spans="2:12" ht="105" customHeight="1" x14ac:dyDescent="0.25">
      <c r="B34" s="679"/>
      <c r="C34" s="688" t="s">
        <v>322</v>
      </c>
      <c r="D34" s="689"/>
      <c r="E34" s="654" t="s">
        <v>323</v>
      </c>
      <c r="F34" s="654"/>
      <c r="G34" s="654"/>
      <c r="H34" s="655"/>
      <c r="I34" s="648" t="s">
        <v>472</v>
      </c>
      <c r="J34" s="649"/>
      <c r="K34" s="649"/>
      <c r="L34" s="650"/>
    </row>
    <row r="35" spans="2:12" s="512" customFormat="1" ht="20.100000000000001" customHeight="1" x14ac:dyDescent="0.3">
      <c r="B35" s="679"/>
      <c r="C35" s="670" t="s">
        <v>324</v>
      </c>
      <c r="D35" s="671"/>
      <c r="E35" s="634" t="s">
        <v>325</v>
      </c>
      <c r="F35" s="634"/>
      <c r="G35" s="634"/>
      <c r="H35" s="635"/>
      <c r="I35" s="645" t="s">
        <v>462</v>
      </c>
      <c r="J35" s="646"/>
      <c r="K35" s="646"/>
      <c r="L35" s="647"/>
    </row>
    <row r="36" spans="2:12" ht="118.5" customHeight="1" x14ac:dyDescent="0.25">
      <c r="B36" s="679"/>
      <c r="C36" s="688" t="s">
        <v>326</v>
      </c>
      <c r="D36" s="689"/>
      <c r="E36" s="654" t="s">
        <v>327</v>
      </c>
      <c r="F36" s="654"/>
      <c r="G36" s="654"/>
      <c r="H36" s="655"/>
      <c r="I36" s="648" t="s">
        <v>477</v>
      </c>
      <c r="J36" s="649"/>
      <c r="K36" s="649"/>
      <c r="L36" s="650"/>
    </row>
    <row r="37" spans="2:12" s="512" customFormat="1" ht="20.100000000000001" customHeight="1" x14ac:dyDescent="0.3">
      <c r="B37" s="679"/>
      <c r="C37" s="670" t="s">
        <v>328</v>
      </c>
      <c r="D37" s="671"/>
      <c r="E37" s="634" t="s">
        <v>329</v>
      </c>
      <c r="F37" s="634"/>
      <c r="G37" s="634"/>
      <c r="H37" s="635"/>
      <c r="I37" s="645" t="s">
        <v>461</v>
      </c>
      <c r="J37" s="646"/>
      <c r="K37" s="646"/>
      <c r="L37" s="647"/>
    </row>
    <row r="38" spans="2:12" ht="30.75" customHeight="1" x14ac:dyDescent="0.25">
      <c r="B38" s="679"/>
      <c r="C38" s="690" t="s">
        <v>330</v>
      </c>
      <c r="D38" s="691"/>
      <c r="E38" s="656" t="s">
        <v>331</v>
      </c>
      <c r="F38" s="656"/>
      <c r="G38" s="656"/>
      <c r="H38" s="657"/>
      <c r="I38" s="648" t="s">
        <v>473</v>
      </c>
      <c r="J38" s="649"/>
      <c r="K38" s="649"/>
      <c r="L38" s="650"/>
    </row>
    <row r="39" spans="2:12" ht="57.75" customHeight="1" x14ac:dyDescent="0.25">
      <c r="B39" s="679"/>
      <c r="C39" s="672" t="s">
        <v>332</v>
      </c>
      <c r="D39" s="673"/>
      <c r="E39" s="636" t="s">
        <v>333</v>
      </c>
      <c r="F39" s="636"/>
      <c r="G39" s="636"/>
      <c r="H39" s="637"/>
      <c r="I39" s="651" t="s">
        <v>474</v>
      </c>
      <c r="J39" s="652"/>
      <c r="K39" s="652"/>
      <c r="L39" s="653"/>
    </row>
    <row r="40" spans="2:12" s="512" customFormat="1" ht="20.100000000000001" customHeight="1" x14ac:dyDescent="0.3">
      <c r="B40" s="513"/>
      <c r="C40" s="668" t="s">
        <v>334</v>
      </c>
      <c r="D40" s="669"/>
      <c r="E40" s="632" t="s">
        <v>457</v>
      </c>
      <c r="F40" s="632"/>
      <c r="G40" s="632"/>
      <c r="H40" s="633"/>
      <c r="I40" s="641" t="s">
        <v>460</v>
      </c>
      <c r="J40" s="632"/>
      <c r="K40" s="632"/>
      <c r="L40" s="633"/>
    </row>
    <row r="41" spans="2:12" s="512" customFormat="1" ht="20.100000000000001" customHeight="1" x14ac:dyDescent="0.3">
      <c r="B41" s="513"/>
      <c r="C41" s="670" t="s">
        <v>202</v>
      </c>
      <c r="D41" s="671"/>
      <c r="E41" s="634" t="s">
        <v>456</v>
      </c>
      <c r="F41" s="634"/>
      <c r="G41" s="634"/>
      <c r="H41" s="635"/>
      <c r="I41" s="642" t="s">
        <v>459</v>
      </c>
      <c r="J41" s="643"/>
      <c r="K41" s="643"/>
      <c r="L41" s="644"/>
    </row>
    <row r="42" spans="2:12" s="512" customFormat="1" ht="20.100000000000001" customHeight="1" x14ac:dyDescent="0.3">
      <c r="B42" s="513"/>
      <c r="C42" s="668" t="s">
        <v>335</v>
      </c>
      <c r="D42" s="669"/>
      <c r="E42" s="632" t="s">
        <v>455</v>
      </c>
      <c r="F42" s="632"/>
      <c r="G42" s="632"/>
      <c r="H42" s="633"/>
      <c r="I42" s="641" t="s">
        <v>460</v>
      </c>
      <c r="J42" s="632"/>
      <c r="K42" s="632"/>
      <c r="L42" s="633"/>
    </row>
    <row r="43" spans="2:12" ht="84.75" customHeight="1" x14ac:dyDescent="0.25">
      <c r="B43" s="502"/>
      <c r="C43" s="672" t="s">
        <v>336</v>
      </c>
      <c r="D43" s="673"/>
      <c r="E43" s="636" t="s">
        <v>454</v>
      </c>
      <c r="F43" s="636"/>
      <c r="G43" s="636"/>
      <c r="H43" s="637"/>
      <c r="I43" s="642" t="s">
        <v>475</v>
      </c>
      <c r="J43" s="643"/>
      <c r="K43" s="643"/>
      <c r="L43" s="644"/>
    </row>
  </sheetData>
  <sheetProtection algorithmName="SHA-512" hashValue="TBwe4T/byCKf3rMnq7hoScffnJp6kLfi/99373UJtVTBX6mQEK6xdPs6ebrpJRR2W/6hyjluiTn1A0ID1AknSA==" saltValue="XHiuoPS0q/k5qRC4acbXSw==" spinCount="100000" sheet="1" objects="1" scenarios="1"/>
  <mergeCells count="54">
    <mergeCell ref="B25:L25"/>
    <mergeCell ref="B28:B39"/>
    <mergeCell ref="C28:D28"/>
    <mergeCell ref="C29:D29"/>
    <mergeCell ref="C30:D30"/>
    <mergeCell ref="C31:D31"/>
    <mergeCell ref="C32:D32"/>
    <mergeCell ref="C33:D33"/>
    <mergeCell ref="C34:D34"/>
    <mergeCell ref="C35:D35"/>
    <mergeCell ref="C36:D36"/>
    <mergeCell ref="C37:D37"/>
    <mergeCell ref="C38:D38"/>
    <mergeCell ref="C39:D39"/>
    <mergeCell ref="E26:H26"/>
    <mergeCell ref="I26:L26"/>
    <mergeCell ref="C40:D40"/>
    <mergeCell ref="C41:D41"/>
    <mergeCell ref="C42:D42"/>
    <mergeCell ref="C43:D43"/>
    <mergeCell ref="C26:D26"/>
    <mergeCell ref="I29:L29"/>
    <mergeCell ref="I31:L31"/>
    <mergeCell ref="I34:L34"/>
    <mergeCell ref="E28:G28"/>
    <mergeCell ref="E29:G29"/>
    <mergeCell ref="E30:G30"/>
    <mergeCell ref="E31:H31"/>
    <mergeCell ref="E32:H32"/>
    <mergeCell ref="E33:H33"/>
    <mergeCell ref="E34:H34"/>
    <mergeCell ref="I28:L28"/>
    <mergeCell ref="I43:L43"/>
    <mergeCell ref="E35:H35"/>
    <mergeCell ref="E36:H36"/>
    <mergeCell ref="E37:H37"/>
    <mergeCell ref="E38:H38"/>
    <mergeCell ref="E39:H39"/>
    <mergeCell ref="B2:L2"/>
    <mergeCell ref="E40:H40"/>
    <mergeCell ref="E41:H41"/>
    <mergeCell ref="E42:H42"/>
    <mergeCell ref="E43:H43"/>
    <mergeCell ref="I30:L30"/>
    <mergeCell ref="I32:L32"/>
    <mergeCell ref="I33:L33"/>
    <mergeCell ref="I35:L35"/>
    <mergeCell ref="I36:L36"/>
    <mergeCell ref="I37:L37"/>
    <mergeCell ref="I38:L38"/>
    <mergeCell ref="I39:L39"/>
    <mergeCell ref="I40:L40"/>
    <mergeCell ref="I41:L41"/>
    <mergeCell ref="I42:L42"/>
  </mergeCells>
  <pageMargins left="0.7" right="0.7" top="0.75" bottom="0.75" header="0.3" footer="0.3"/>
  <pageSetup scale="83"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60"/>
  <sheetViews>
    <sheetView showGridLines="0" topLeftCell="A4" zoomScale="90" zoomScaleNormal="90" workbookViewId="0">
      <selection activeCell="K50" sqref="K50"/>
    </sheetView>
  </sheetViews>
  <sheetFormatPr defaultColWidth="9.109375" defaultRowHeight="13.8" x14ac:dyDescent="0.25"/>
  <cols>
    <col min="1" max="1" width="8.88671875" style="1" customWidth="1"/>
    <col min="2" max="2" width="8.44140625" style="1" customWidth="1"/>
    <col min="3" max="3" width="8.33203125" style="1" bestFit="1" customWidth="1"/>
    <col min="4" max="4" width="18.5546875" style="1" customWidth="1"/>
    <col min="5" max="9" width="18.44140625" style="1" customWidth="1"/>
    <col min="10" max="10" width="9.109375" style="1"/>
    <col min="11" max="11" width="23.6640625" style="1" customWidth="1"/>
    <col min="12" max="12" width="14" style="1" bestFit="1" customWidth="1"/>
    <col min="13" max="16384" width="9.109375" style="1"/>
  </cols>
  <sheetData>
    <row r="1" spans="1:20" ht="15" customHeight="1" x14ac:dyDescent="0.25">
      <c r="A1" s="326"/>
      <c r="B1" s="327"/>
      <c r="C1" s="328"/>
      <c r="D1" s="382"/>
      <c r="E1" s="382"/>
      <c r="F1" s="382"/>
      <c r="G1" s="870">
        <f>Summary!I3</f>
        <v>0</v>
      </c>
      <c r="H1" s="870"/>
      <c r="I1" s="871"/>
      <c r="J1" s="434"/>
      <c r="K1" s="260"/>
      <c r="L1" s="260"/>
      <c r="M1" s="260"/>
      <c r="N1" s="260"/>
      <c r="O1" s="260"/>
      <c r="P1" s="434"/>
      <c r="Q1" s="434"/>
      <c r="R1" s="434"/>
      <c r="S1" s="434"/>
      <c r="T1" s="434"/>
    </row>
    <row r="2" spans="1:20" ht="15" customHeight="1" x14ac:dyDescent="0.25">
      <c r="A2" s="329"/>
      <c r="B2" s="330"/>
      <c r="C2" s="331"/>
      <c r="D2" s="260"/>
      <c r="E2" s="260"/>
      <c r="F2" s="260"/>
      <c r="G2" s="862">
        <f>Summary!I4</f>
        <v>0</v>
      </c>
      <c r="H2" s="862"/>
      <c r="I2" s="863"/>
      <c r="J2" s="434"/>
      <c r="K2" s="260"/>
      <c r="L2" s="260"/>
      <c r="M2" s="260"/>
      <c r="N2" s="260"/>
      <c r="O2" s="260"/>
      <c r="P2" s="434"/>
      <c r="Q2" s="434"/>
      <c r="R2" s="434"/>
      <c r="S2" s="434"/>
      <c r="T2" s="434"/>
    </row>
    <row r="3" spans="1:20" x14ac:dyDescent="0.25">
      <c r="A3" s="20"/>
      <c r="B3" s="331"/>
      <c r="C3" s="331"/>
      <c r="D3" s="260"/>
      <c r="E3" s="260"/>
      <c r="F3" s="331"/>
      <c r="G3" s="331"/>
      <c r="H3" s="331"/>
      <c r="I3" s="22"/>
      <c r="J3" s="331"/>
      <c r="K3" s="260"/>
      <c r="L3" s="260"/>
      <c r="M3" s="260"/>
      <c r="N3" s="260"/>
      <c r="O3" s="260"/>
      <c r="P3" s="260"/>
      <c r="Q3" s="260"/>
      <c r="R3" s="260"/>
      <c r="S3" s="260"/>
      <c r="T3" s="260"/>
    </row>
    <row r="4" spans="1:20" ht="15.6" x14ac:dyDescent="0.3">
      <c r="A4" s="875" t="s">
        <v>345</v>
      </c>
      <c r="B4" s="876"/>
      <c r="C4" s="876"/>
      <c r="D4" s="876"/>
      <c r="E4" s="876"/>
      <c r="F4" s="876"/>
      <c r="G4" s="876"/>
      <c r="H4" s="876"/>
      <c r="I4" s="877"/>
      <c r="J4" s="333"/>
      <c r="K4" s="333"/>
      <c r="L4" s="333"/>
      <c r="M4" s="333"/>
      <c r="N4" s="333"/>
      <c r="O4" s="333"/>
      <c r="P4" s="333"/>
      <c r="Q4" s="333"/>
      <c r="R4" s="333"/>
      <c r="S4" s="333"/>
      <c r="T4" s="333"/>
    </row>
    <row r="5" spans="1:20" ht="15.6" x14ac:dyDescent="0.3">
      <c r="A5" s="875" t="s">
        <v>325</v>
      </c>
      <c r="B5" s="876"/>
      <c r="C5" s="876"/>
      <c r="D5" s="876"/>
      <c r="E5" s="876"/>
      <c r="F5" s="876"/>
      <c r="G5" s="876"/>
      <c r="H5" s="876"/>
      <c r="I5" s="877"/>
      <c r="J5" s="333"/>
      <c r="K5" s="333"/>
      <c r="L5" s="333"/>
      <c r="M5" s="333"/>
      <c r="N5" s="333"/>
      <c r="O5" s="333"/>
      <c r="P5" s="333"/>
      <c r="Q5" s="333"/>
      <c r="R5" s="333"/>
      <c r="S5" s="333"/>
      <c r="T5" s="333"/>
    </row>
    <row r="6" spans="1:20" ht="15.6" x14ac:dyDescent="0.3">
      <c r="A6" s="872">
        <f ca="1">Summary!B8</f>
        <v>44428</v>
      </c>
      <c r="B6" s="873"/>
      <c r="C6" s="873"/>
      <c r="D6" s="873"/>
      <c r="E6" s="873"/>
      <c r="F6" s="873"/>
      <c r="G6" s="873"/>
      <c r="H6" s="873"/>
      <c r="I6" s="874"/>
      <c r="J6" s="334"/>
      <c r="K6" s="334"/>
      <c r="L6" s="334"/>
      <c r="M6" s="334"/>
      <c r="N6" s="334"/>
      <c r="O6" s="334"/>
      <c r="P6" s="334"/>
      <c r="Q6" s="334"/>
      <c r="R6" s="334"/>
      <c r="S6" s="334"/>
      <c r="T6" s="334"/>
    </row>
    <row r="7" spans="1:20" ht="15.6" x14ac:dyDescent="0.3">
      <c r="A7" s="349"/>
      <c r="B7" s="350"/>
      <c r="C7" s="350"/>
      <c r="D7" s="350"/>
      <c r="E7" s="350"/>
      <c r="F7" s="350"/>
      <c r="G7" s="350"/>
      <c r="H7" s="350"/>
      <c r="I7" s="354"/>
      <c r="J7" s="333"/>
      <c r="K7" s="260"/>
      <c r="L7" s="260"/>
      <c r="M7" s="260"/>
      <c r="N7" s="260"/>
      <c r="O7" s="260"/>
      <c r="P7" s="260"/>
      <c r="Q7" s="260"/>
      <c r="R7" s="260"/>
      <c r="S7" s="260"/>
      <c r="T7" s="260"/>
    </row>
    <row r="8" spans="1:20" ht="14.25" customHeight="1" x14ac:dyDescent="0.25">
      <c r="A8" s="960" t="s">
        <v>346</v>
      </c>
      <c r="B8" s="961"/>
      <c r="C8" s="961"/>
      <c r="D8" s="961"/>
      <c r="E8" s="961"/>
      <c r="F8" s="961"/>
      <c r="G8" s="961"/>
      <c r="H8" s="961"/>
      <c r="I8" s="962"/>
    </row>
    <row r="9" spans="1:20" x14ac:dyDescent="0.25">
      <c r="A9" s="963"/>
      <c r="B9" s="964"/>
      <c r="C9" s="964"/>
      <c r="D9" s="964"/>
      <c r="E9" s="964"/>
      <c r="F9" s="964"/>
      <c r="G9" s="964"/>
      <c r="H9" s="964"/>
      <c r="I9" s="965"/>
    </row>
    <row r="11" spans="1:20" ht="15" customHeight="1" x14ac:dyDescent="0.25">
      <c r="A11" s="966" t="s">
        <v>347</v>
      </c>
      <c r="B11" s="967"/>
      <c r="C11" s="967"/>
      <c r="D11" s="967"/>
      <c r="E11" s="967"/>
      <c r="F11" s="967"/>
      <c r="G11" s="967"/>
      <c r="H11" s="949" t="s">
        <v>237</v>
      </c>
      <c r="I11" s="951"/>
    </row>
    <row r="12" spans="1:20" ht="15.75" customHeight="1" x14ac:dyDescent="0.25">
      <c r="A12" s="968"/>
      <c r="B12" s="969"/>
      <c r="C12" s="969"/>
      <c r="D12" s="969"/>
      <c r="E12" s="969"/>
      <c r="F12" s="969"/>
      <c r="G12" s="969"/>
      <c r="H12" s="970"/>
      <c r="I12" s="971"/>
    </row>
    <row r="13" spans="1:20" x14ac:dyDescent="0.25">
      <c r="A13" s="974" t="s">
        <v>348</v>
      </c>
      <c r="B13" s="949"/>
      <c r="C13" s="950"/>
      <c r="D13" s="951"/>
      <c r="E13" s="955" t="s">
        <v>349</v>
      </c>
      <c r="F13" s="957" t="s">
        <v>350</v>
      </c>
      <c r="G13" s="949" t="s">
        <v>351</v>
      </c>
      <c r="H13" s="955" t="s">
        <v>397</v>
      </c>
      <c r="I13" s="955" t="s">
        <v>143</v>
      </c>
    </row>
    <row r="14" spans="1:20" x14ac:dyDescent="0.25">
      <c r="A14" s="975"/>
      <c r="B14" s="952"/>
      <c r="C14" s="953"/>
      <c r="D14" s="954"/>
      <c r="E14" s="956"/>
      <c r="F14" s="958"/>
      <c r="G14" s="952"/>
      <c r="H14" s="956"/>
      <c r="I14" s="956"/>
    </row>
    <row r="15" spans="1:20" x14ac:dyDescent="0.25">
      <c r="A15" s="337"/>
      <c r="B15" s="972"/>
      <c r="C15" s="973"/>
      <c r="D15" s="973"/>
      <c r="E15" s="973"/>
      <c r="F15" s="973"/>
      <c r="G15" s="973"/>
      <c r="H15" s="338"/>
      <c r="I15" s="338"/>
    </row>
    <row r="16" spans="1:20" ht="15.9" customHeight="1" x14ac:dyDescent="0.25">
      <c r="A16" s="427">
        <v>2</v>
      </c>
      <c r="B16" s="931" t="s">
        <v>150</v>
      </c>
      <c r="C16" s="932"/>
      <c r="D16" s="932"/>
      <c r="E16" s="596"/>
      <c r="F16" s="597"/>
      <c r="G16" s="586">
        <f t="shared" ref="G16:G39" si="0">F16-E16</f>
        <v>0</v>
      </c>
      <c r="H16" s="598"/>
      <c r="I16" s="599"/>
      <c r="K16" s="136" t="s">
        <v>209</v>
      </c>
    </row>
    <row r="17" spans="1:11" ht="15.9" customHeight="1" x14ac:dyDescent="0.25">
      <c r="A17" s="427">
        <v>3</v>
      </c>
      <c r="B17" s="931" t="s">
        <v>155</v>
      </c>
      <c r="C17" s="932"/>
      <c r="D17" s="932"/>
      <c r="E17" s="596"/>
      <c r="F17" s="597"/>
      <c r="G17" s="586">
        <f t="shared" si="0"/>
        <v>0</v>
      </c>
      <c r="H17" s="598"/>
      <c r="I17" s="599"/>
      <c r="K17" s="139" t="s">
        <v>211</v>
      </c>
    </row>
    <row r="18" spans="1:11" ht="15.9" customHeight="1" x14ac:dyDescent="0.25">
      <c r="A18" s="427">
        <v>4</v>
      </c>
      <c r="B18" s="931" t="s">
        <v>156</v>
      </c>
      <c r="C18" s="932"/>
      <c r="D18" s="932"/>
      <c r="E18" s="596"/>
      <c r="F18" s="597"/>
      <c r="G18" s="586">
        <f t="shared" si="0"/>
        <v>0</v>
      </c>
      <c r="H18" s="598"/>
      <c r="I18" s="599"/>
    </row>
    <row r="19" spans="1:11" ht="15.9" customHeight="1" x14ac:dyDescent="0.25">
      <c r="A19" s="427">
        <v>5</v>
      </c>
      <c r="B19" s="931" t="s">
        <v>157</v>
      </c>
      <c r="C19" s="932"/>
      <c r="D19" s="932"/>
      <c r="E19" s="596"/>
      <c r="F19" s="597"/>
      <c r="G19" s="586">
        <f t="shared" si="0"/>
        <v>0</v>
      </c>
      <c r="H19" s="598"/>
      <c r="I19" s="599"/>
    </row>
    <row r="20" spans="1:11" ht="15.9" customHeight="1" x14ac:dyDescent="0.25">
      <c r="A20" s="427">
        <v>6</v>
      </c>
      <c r="B20" s="931" t="s">
        <v>158</v>
      </c>
      <c r="C20" s="932"/>
      <c r="D20" s="932"/>
      <c r="E20" s="596"/>
      <c r="F20" s="597"/>
      <c r="G20" s="586">
        <f t="shared" si="0"/>
        <v>0</v>
      </c>
      <c r="H20" s="598"/>
      <c r="I20" s="599"/>
    </row>
    <row r="21" spans="1:11" ht="15.9" customHeight="1" x14ac:dyDescent="0.25">
      <c r="A21" s="427">
        <v>7</v>
      </c>
      <c r="B21" s="931" t="s">
        <v>159</v>
      </c>
      <c r="C21" s="932"/>
      <c r="D21" s="932"/>
      <c r="E21" s="596"/>
      <c r="F21" s="597"/>
      <c r="G21" s="586">
        <f t="shared" si="0"/>
        <v>0</v>
      </c>
      <c r="H21" s="598"/>
      <c r="I21" s="599"/>
    </row>
    <row r="22" spans="1:11" ht="15.9" customHeight="1" x14ac:dyDescent="0.25">
      <c r="A22" s="427">
        <v>8</v>
      </c>
      <c r="B22" s="931" t="s">
        <v>160</v>
      </c>
      <c r="C22" s="932"/>
      <c r="D22" s="932"/>
      <c r="E22" s="596"/>
      <c r="F22" s="597"/>
      <c r="G22" s="586">
        <f t="shared" si="0"/>
        <v>0</v>
      </c>
      <c r="H22" s="598"/>
      <c r="I22" s="599"/>
    </row>
    <row r="23" spans="1:11" ht="15.9" customHeight="1" x14ac:dyDescent="0.25">
      <c r="A23" s="427">
        <v>9</v>
      </c>
      <c r="B23" s="931" t="s">
        <v>151</v>
      </c>
      <c r="C23" s="932"/>
      <c r="D23" s="932"/>
      <c r="E23" s="596"/>
      <c r="F23" s="597"/>
      <c r="G23" s="586">
        <f t="shared" si="0"/>
        <v>0</v>
      </c>
      <c r="H23" s="598"/>
      <c r="I23" s="599"/>
    </row>
    <row r="24" spans="1:11" ht="15.9" customHeight="1" x14ac:dyDescent="0.25">
      <c r="A24" s="427">
        <v>10</v>
      </c>
      <c r="B24" s="931" t="s">
        <v>161</v>
      </c>
      <c r="C24" s="932"/>
      <c r="D24" s="932"/>
      <c r="E24" s="596"/>
      <c r="F24" s="597"/>
      <c r="G24" s="586">
        <f t="shared" si="0"/>
        <v>0</v>
      </c>
      <c r="H24" s="598"/>
      <c r="I24" s="599"/>
    </row>
    <row r="25" spans="1:11" ht="15.9" customHeight="1" x14ac:dyDescent="0.25">
      <c r="A25" s="427">
        <v>11</v>
      </c>
      <c r="B25" s="931" t="s">
        <v>162</v>
      </c>
      <c r="C25" s="932"/>
      <c r="D25" s="932"/>
      <c r="E25" s="596"/>
      <c r="F25" s="597"/>
      <c r="G25" s="586">
        <f t="shared" si="0"/>
        <v>0</v>
      </c>
      <c r="H25" s="598"/>
      <c r="I25" s="599"/>
    </row>
    <row r="26" spans="1:11" ht="15.9" customHeight="1" x14ac:dyDescent="0.25">
      <c r="A26" s="427">
        <v>12</v>
      </c>
      <c r="B26" s="931" t="s">
        <v>163</v>
      </c>
      <c r="C26" s="932"/>
      <c r="D26" s="932"/>
      <c r="E26" s="596"/>
      <c r="F26" s="597"/>
      <c r="G26" s="586">
        <f t="shared" si="0"/>
        <v>0</v>
      </c>
      <c r="H26" s="598"/>
      <c r="I26" s="599"/>
    </row>
    <row r="27" spans="1:11" ht="15.9" customHeight="1" x14ac:dyDescent="0.25">
      <c r="A27" s="427">
        <v>13</v>
      </c>
      <c r="B27" s="931" t="s">
        <v>164</v>
      </c>
      <c r="C27" s="932"/>
      <c r="D27" s="932"/>
      <c r="E27" s="596"/>
      <c r="F27" s="597"/>
      <c r="G27" s="586">
        <f t="shared" si="0"/>
        <v>0</v>
      </c>
      <c r="H27" s="598"/>
      <c r="I27" s="599"/>
    </row>
    <row r="28" spans="1:11" ht="15.9" customHeight="1" x14ac:dyDescent="0.25">
      <c r="A28" s="427">
        <v>14</v>
      </c>
      <c r="B28" s="931" t="s">
        <v>165</v>
      </c>
      <c r="C28" s="932"/>
      <c r="D28" s="932"/>
      <c r="E28" s="596"/>
      <c r="F28" s="597"/>
      <c r="G28" s="586">
        <f t="shared" si="0"/>
        <v>0</v>
      </c>
      <c r="H28" s="598"/>
      <c r="I28" s="599"/>
    </row>
    <row r="29" spans="1:11" ht="15.9" customHeight="1" x14ac:dyDescent="0.25">
      <c r="A29" s="427">
        <v>21</v>
      </c>
      <c r="B29" s="931" t="s">
        <v>166</v>
      </c>
      <c r="C29" s="932"/>
      <c r="D29" s="932"/>
      <c r="E29" s="596"/>
      <c r="F29" s="597"/>
      <c r="G29" s="586">
        <f>F29-E29</f>
        <v>0</v>
      </c>
      <c r="H29" s="598"/>
      <c r="I29" s="599"/>
    </row>
    <row r="30" spans="1:11" ht="15.9" customHeight="1" x14ac:dyDescent="0.25">
      <c r="A30" s="427">
        <v>22</v>
      </c>
      <c r="B30" s="931" t="s">
        <v>153</v>
      </c>
      <c r="C30" s="932"/>
      <c r="D30" s="932"/>
      <c r="E30" s="596"/>
      <c r="F30" s="597"/>
      <c r="G30" s="586">
        <f>F30-E30</f>
        <v>0</v>
      </c>
      <c r="H30" s="598"/>
      <c r="I30" s="599"/>
    </row>
    <row r="31" spans="1:11" ht="15.9" customHeight="1" x14ac:dyDescent="0.25">
      <c r="A31" s="427">
        <v>23</v>
      </c>
      <c r="B31" s="931" t="s">
        <v>154</v>
      </c>
      <c r="C31" s="932"/>
      <c r="D31" s="932"/>
      <c r="E31" s="596"/>
      <c r="F31" s="597"/>
      <c r="G31" s="586">
        <f>F31-E31</f>
        <v>0</v>
      </c>
      <c r="H31" s="598"/>
      <c r="I31" s="599"/>
    </row>
    <row r="32" spans="1:11" ht="15.9" customHeight="1" x14ac:dyDescent="0.25">
      <c r="A32" s="427">
        <v>25</v>
      </c>
      <c r="B32" s="931" t="s">
        <v>167</v>
      </c>
      <c r="C32" s="932"/>
      <c r="D32" s="932"/>
      <c r="E32" s="596"/>
      <c r="F32" s="597"/>
      <c r="G32" s="586">
        <f>F32-E32</f>
        <v>0</v>
      </c>
      <c r="H32" s="598"/>
      <c r="I32" s="599"/>
    </row>
    <row r="33" spans="1:12" ht="15.9" customHeight="1" x14ac:dyDescent="0.25">
      <c r="A33" s="427">
        <v>26</v>
      </c>
      <c r="B33" s="931" t="s">
        <v>152</v>
      </c>
      <c r="C33" s="932"/>
      <c r="D33" s="932"/>
      <c r="E33" s="596"/>
      <c r="F33" s="597"/>
      <c r="G33" s="586">
        <f>F33-E33</f>
        <v>0</v>
      </c>
      <c r="H33" s="598"/>
      <c r="I33" s="599"/>
    </row>
    <row r="34" spans="1:12" ht="15.9" customHeight="1" x14ac:dyDescent="0.25">
      <c r="A34" s="427">
        <v>27</v>
      </c>
      <c r="B34" s="931" t="s">
        <v>168</v>
      </c>
      <c r="C34" s="932"/>
      <c r="D34" s="932"/>
      <c r="E34" s="596"/>
      <c r="F34" s="597"/>
      <c r="G34" s="586">
        <f t="shared" si="0"/>
        <v>0</v>
      </c>
      <c r="H34" s="598"/>
      <c r="I34" s="599"/>
    </row>
    <row r="35" spans="1:12" ht="15.9" customHeight="1" x14ac:dyDescent="0.25">
      <c r="A35" s="427">
        <v>28</v>
      </c>
      <c r="B35" s="931" t="s">
        <v>169</v>
      </c>
      <c r="C35" s="932"/>
      <c r="D35" s="932"/>
      <c r="E35" s="596"/>
      <c r="F35" s="597"/>
      <c r="G35" s="586">
        <f t="shared" si="0"/>
        <v>0</v>
      </c>
      <c r="H35" s="598"/>
      <c r="I35" s="599"/>
    </row>
    <row r="36" spans="1:12" ht="15.9" customHeight="1" x14ac:dyDescent="0.25">
      <c r="A36" s="427">
        <v>31</v>
      </c>
      <c r="B36" s="931" t="s">
        <v>170</v>
      </c>
      <c r="C36" s="932"/>
      <c r="D36" s="932"/>
      <c r="E36" s="596"/>
      <c r="F36" s="597"/>
      <c r="G36" s="586">
        <f t="shared" si="0"/>
        <v>0</v>
      </c>
      <c r="H36" s="598"/>
      <c r="I36" s="599"/>
    </row>
    <row r="37" spans="1:12" ht="15.9" customHeight="1" x14ac:dyDescent="0.25">
      <c r="A37" s="427">
        <v>32</v>
      </c>
      <c r="B37" s="931" t="s">
        <v>171</v>
      </c>
      <c r="C37" s="932"/>
      <c r="D37" s="932"/>
      <c r="E37" s="596"/>
      <c r="F37" s="597"/>
      <c r="G37" s="586">
        <f t="shared" si="0"/>
        <v>0</v>
      </c>
      <c r="H37" s="598"/>
      <c r="I37" s="599"/>
    </row>
    <row r="38" spans="1:12" ht="15.9" customHeight="1" x14ac:dyDescent="0.25">
      <c r="A38" s="427">
        <v>33</v>
      </c>
      <c r="B38" s="931" t="s">
        <v>172</v>
      </c>
      <c r="C38" s="932"/>
      <c r="D38" s="932"/>
      <c r="E38" s="596"/>
      <c r="F38" s="597"/>
      <c r="G38" s="586">
        <f t="shared" si="0"/>
        <v>0</v>
      </c>
      <c r="H38" s="598"/>
      <c r="I38" s="599"/>
    </row>
    <row r="39" spans="1:12" ht="15.9" customHeight="1" x14ac:dyDescent="0.25">
      <c r="A39" s="427">
        <v>48</v>
      </c>
      <c r="B39" s="931" t="s">
        <v>213</v>
      </c>
      <c r="C39" s="932"/>
      <c r="D39" s="932"/>
      <c r="E39" s="596"/>
      <c r="F39" s="597"/>
      <c r="G39" s="586">
        <f t="shared" si="0"/>
        <v>0</v>
      </c>
      <c r="H39" s="598"/>
      <c r="I39" s="599"/>
    </row>
    <row r="40" spans="1:12" ht="15.9" customHeight="1" x14ac:dyDescent="0.25">
      <c r="A40" s="427"/>
      <c r="B40" s="931"/>
      <c r="C40" s="932"/>
      <c r="D40" s="932"/>
      <c r="E40" s="596"/>
      <c r="F40" s="597"/>
      <c r="G40" s="586">
        <f>F40-E40</f>
        <v>0</v>
      </c>
      <c r="H40" s="598"/>
      <c r="I40" s="599"/>
    </row>
    <row r="41" spans="1:12" ht="15.9" customHeight="1" x14ac:dyDescent="0.25">
      <c r="A41" s="339"/>
      <c r="B41" s="938"/>
      <c r="C41" s="939"/>
      <c r="D41" s="939"/>
      <c r="E41" s="596"/>
      <c r="F41" s="597"/>
      <c r="G41" s="587">
        <f>F41-E41</f>
        <v>0</v>
      </c>
      <c r="H41" s="598"/>
      <c r="I41" s="599"/>
    </row>
    <row r="42" spans="1:12" ht="15.9" customHeight="1" x14ac:dyDescent="0.25">
      <c r="A42" s="423"/>
      <c r="B42" s="381" t="s">
        <v>398</v>
      </c>
      <c r="C42" s="382"/>
      <c r="D42" s="382"/>
      <c r="E42" s="588">
        <f>'Ex M - Allowances'!H36</f>
        <v>0</v>
      </c>
      <c r="F42" s="382"/>
      <c r="G42" s="382"/>
      <c r="H42" s="590">
        <f>'Ex M - Allowances'!K36</f>
        <v>0</v>
      </c>
      <c r="I42" s="592">
        <f>'Ex M - Allowances'!N36</f>
        <v>0</v>
      </c>
    </row>
    <row r="43" spans="1:12" ht="8.25" customHeight="1" x14ac:dyDescent="0.25">
      <c r="A43" s="427"/>
      <c r="B43" s="380"/>
      <c r="C43" s="378"/>
      <c r="D43" s="378"/>
      <c r="E43" s="442"/>
      <c r="F43" s="340"/>
      <c r="G43" s="340"/>
      <c r="H43" s="442"/>
      <c r="I43" s="443"/>
    </row>
    <row r="44" spans="1:12" ht="14.25" customHeight="1" x14ac:dyDescent="0.25">
      <c r="A44" s="20"/>
      <c r="B44" s="379" t="s">
        <v>399</v>
      </c>
      <c r="C44" s="378"/>
      <c r="D44" s="378"/>
      <c r="E44" s="589">
        <f ca="1">SUMIF('Ex O - Alternates'!O11:P39,"A",'Ex O - Alternates'!G11:G39)</f>
        <v>0</v>
      </c>
      <c r="F44" s="260"/>
      <c r="G44" s="260"/>
      <c r="H44" s="591">
        <f ca="1">SUMIF('Ex O - Alternates'!O11:P39,"A",'Ex O - Alternates'!H11:H39)</f>
        <v>0</v>
      </c>
      <c r="I44" s="593">
        <f ca="1">SUMIF('Ex O - Alternates'!O11:P39,"A",'Ex O - Alternates'!I11:I39)</f>
        <v>0</v>
      </c>
    </row>
    <row r="45" spans="1:12" ht="8.25" customHeight="1" x14ac:dyDescent="0.25">
      <c r="A45" s="383"/>
      <c r="B45" s="384"/>
      <c r="C45" s="385"/>
      <c r="D45" s="385"/>
      <c r="E45" s="444"/>
      <c r="F45" s="386"/>
      <c r="G45" s="386"/>
      <c r="H45" s="444"/>
      <c r="I45" s="445"/>
    </row>
    <row r="46" spans="1:12" x14ac:dyDescent="0.25">
      <c r="A46" s="940" t="s">
        <v>352</v>
      </c>
      <c r="B46" s="941"/>
      <c r="C46" s="941"/>
      <c r="D46" s="942"/>
      <c r="E46" s="554">
        <f>SUM(E16:E41)</f>
        <v>0</v>
      </c>
      <c r="F46" s="555">
        <f>SUM(F16:F41)</f>
        <v>0</v>
      </c>
      <c r="G46" s="554">
        <f>SUM(G16:G41)</f>
        <v>0</v>
      </c>
      <c r="H46" s="556">
        <f ca="1">SUM(H16:H41,H42,H44)</f>
        <v>0</v>
      </c>
      <c r="I46" s="557">
        <f ca="1">SUM(I16:I41,I42,I44)</f>
        <v>0</v>
      </c>
    </row>
    <row r="47" spans="1:12" x14ac:dyDescent="0.25">
      <c r="A47" s="943"/>
      <c r="B47" s="944"/>
      <c r="C47" s="944"/>
      <c r="D47" s="944"/>
      <c r="E47" s="944"/>
      <c r="F47" s="944"/>
      <c r="G47" s="944"/>
      <c r="H47" s="382"/>
      <c r="I47" s="341"/>
    </row>
    <row r="48" spans="1:12" x14ac:dyDescent="0.25">
      <c r="A48" s="472"/>
      <c r="B48" s="462"/>
      <c r="C48" s="127"/>
      <c r="D48" s="62"/>
      <c r="E48" s="62"/>
      <c r="F48" s="62"/>
      <c r="G48" s="461" t="s">
        <v>443</v>
      </c>
      <c r="H48" s="945">
        <f>'Ex F General Cond'!D33</f>
        <v>0</v>
      </c>
      <c r="I48" s="945"/>
      <c r="J48" s="221"/>
      <c r="K48" s="227"/>
      <c r="L48" s="227"/>
    </row>
    <row r="49" spans="1:13" x14ac:dyDescent="0.25">
      <c r="A49" s="473"/>
      <c r="B49" s="923" t="s">
        <v>354</v>
      </c>
      <c r="C49" s="923"/>
      <c r="D49" s="923"/>
      <c r="E49" s="923"/>
      <c r="F49" s="923"/>
      <c r="G49" s="923"/>
      <c r="H49" s="945">
        <f>'Exh J Const. Staffing Plan'!AR46</f>
        <v>0</v>
      </c>
      <c r="I49" s="945"/>
      <c r="J49" s="463"/>
    </row>
    <row r="50" spans="1:13" x14ac:dyDescent="0.25">
      <c r="A50" s="474"/>
      <c r="B50" s="946"/>
      <c r="C50" s="946"/>
      <c r="D50" s="946"/>
      <c r="E50" s="946"/>
      <c r="F50" s="946"/>
      <c r="G50" s="946"/>
      <c r="H50" s="947"/>
      <c r="I50" s="948"/>
      <c r="J50" s="463"/>
    </row>
    <row r="51" spans="1:13" x14ac:dyDescent="0.25">
      <c r="A51" s="933" t="s">
        <v>355</v>
      </c>
      <c r="B51" s="934"/>
      <c r="C51" s="934"/>
      <c r="D51" s="934"/>
      <c r="E51" s="934"/>
      <c r="F51" s="934"/>
      <c r="G51" s="935"/>
      <c r="H51" s="936">
        <f ca="1">SUM(H46:I46)+SUM(H48:I49)</f>
        <v>0</v>
      </c>
      <c r="I51" s="937"/>
      <c r="J51" s="463"/>
    </row>
    <row r="52" spans="1:13" ht="14.1" customHeight="1" x14ac:dyDescent="0.25">
      <c r="A52" s="337"/>
      <c r="B52" s="342"/>
      <c r="C52" s="342"/>
      <c r="D52" s="342"/>
      <c r="E52" s="342"/>
      <c r="F52" s="342"/>
      <c r="G52" s="342"/>
      <c r="H52" s="921"/>
      <c r="I52" s="922"/>
    </row>
    <row r="53" spans="1:13" ht="14.1" customHeight="1" x14ac:dyDescent="0.25">
      <c r="A53" s="20"/>
      <c r="B53" s="623"/>
      <c r="C53" s="623"/>
      <c r="D53" s="623"/>
      <c r="E53" s="623"/>
      <c r="F53" s="623"/>
      <c r="G53" s="623" t="s">
        <v>483</v>
      </c>
      <c r="H53" s="929">
        <f>'Pricing Proposal'!M29</f>
        <v>0</v>
      </c>
      <c r="I53" s="930"/>
    </row>
    <row r="54" spans="1:13" ht="14.1" customHeight="1" x14ac:dyDescent="0.25">
      <c r="A54" s="20"/>
      <c r="B54" s="623"/>
      <c r="C54" s="623"/>
      <c r="D54" s="623"/>
      <c r="E54" s="623"/>
      <c r="F54" s="623"/>
      <c r="G54" s="623"/>
      <c r="H54" s="624"/>
      <c r="I54" s="625"/>
    </row>
    <row r="55" spans="1:13" x14ac:dyDescent="0.25">
      <c r="A55" s="20"/>
      <c r="B55" s="558">
        <f>'Pricing Proposal'!I41</f>
        <v>0</v>
      </c>
      <c r="C55" s="343" t="s">
        <v>353</v>
      </c>
      <c r="D55" s="923" t="s">
        <v>356</v>
      </c>
      <c r="E55" s="923"/>
      <c r="F55" s="923"/>
      <c r="G55" s="924"/>
      <c r="H55" s="925">
        <f ca="1">(H51*B55)</f>
        <v>0</v>
      </c>
      <c r="I55" s="926"/>
    </row>
    <row r="56" spans="1:13" x14ac:dyDescent="0.25">
      <c r="A56" s="20"/>
      <c r="B56" s="558">
        <f>'Pricing Proposal'!I44</f>
        <v>0</v>
      </c>
      <c r="C56" s="343" t="s">
        <v>353</v>
      </c>
      <c r="D56" s="424"/>
      <c r="E56" s="424"/>
      <c r="F56" s="424"/>
      <c r="G56" s="425" t="s">
        <v>400</v>
      </c>
      <c r="H56" s="925">
        <f ca="1">(B56*SUM(H51,H55))</f>
        <v>0</v>
      </c>
      <c r="I56" s="926"/>
    </row>
    <row r="57" spans="1:13" x14ac:dyDescent="0.25">
      <c r="A57" s="20"/>
      <c r="B57" s="558">
        <f>'Pricing Proposal'!I47</f>
        <v>0</v>
      </c>
      <c r="C57" s="343" t="s">
        <v>353</v>
      </c>
      <c r="D57" s="923" t="s">
        <v>357</v>
      </c>
      <c r="E57" s="923"/>
      <c r="F57" s="923"/>
      <c r="G57" s="924"/>
      <c r="H57" s="925">
        <f ca="1">(SUM(H51,H55,H56)*B57)</f>
        <v>0</v>
      </c>
      <c r="I57" s="926"/>
    </row>
    <row r="58" spans="1:13" ht="14.1" customHeight="1" x14ac:dyDescent="0.25">
      <c r="A58" s="20"/>
      <c r="B58" s="424"/>
      <c r="C58" s="424"/>
      <c r="D58" s="424"/>
      <c r="E58" s="424"/>
      <c r="F58" s="424"/>
      <c r="G58" s="424"/>
      <c r="H58" s="917"/>
      <c r="I58" s="918"/>
    </row>
    <row r="59" spans="1:13" x14ac:dyDescent="0.25">
      <c r="A59" s="919" t="s">
        <v>484</v>
      </c>
      <c r="B59" s="920"/>
      <c r="C59" s="920"/>
      <c r="D59" s="920"/>
      <c r="E59" s="920"/>
      <c r="F59" s="920"/>
      <c r="G59" s="920"/>
      <c r="H59" s="927">
        <f ca="1">SUM(H51,H53,H55,H56,H57)</f>
        <v>0</v>
      </c>
      <c r="I59" s="928"/>
      <c r="L59" s="227"/>
      <c r="M59" s="344"/>
    </row>
    <row r="60" spans="1:13" x14ac:dyDescent="0.25">
      <c r="A60" s="20"/>
      <c r="B60" s="424"/>
      <c r="C60" s="424"/>
      <c r="D60" s="424"/>
      <c r="E60" s="424"/>
      <c r="F60" s="424"/>
      <c r="G60" s="424"/>
      <c r="H60" s="959"/>
      <c r="I60" s="959"/>
      <c r="J60" s="260"/>
      <c r="L60" s="227"/>
      <c r="M60" s="344"/>
    </row>
  </sheetData>
  <sheetProtection algorithmName="SHA-512" hashValue="AQKmTSVoafTy8/6zUH9D4xvh8gvcJVJI7KyAOZ8pH6IpZX1/ukGEFB9jb9LOc9Ya8R1lcD0RKwdbN4XF0b8cJg==" saltValue="yi7nzOvA317yj+WD8ce+Xw==" spinCount="100000" sheet="1" formatColumns="0" formatRows="0" autoFilter="0"/>
  <mergeCells count="62">
    <mergeCell ref="B23:D23"/>
    <mergeCell ref="B39:D39"/>
    <mergeCell ref="B26:D26"/>
    <mergeCell ref="B27:D27"/>
    <mergeCell ref="B28:D28"/>
    <mergeCell ref="B32:D32"/>
    <mergeCell ref="B33:D33"/>
    <mergeCell ref="B29:D29"/>
    <mergeCell ref="B30:D30"/>
    <mergeCell ref="B31:D31"/>
    <mergeCell ref="B34:D34"/>
    <mergeCell ref="B35:D35"/>
    <mergeCell ref="B36:D36"/>
    <mergeCell ref="B37:D37"/>
    <mergeCell ref="B38:D38"/>
    <mergeCell ref="G13:G14"/>
    <mergeCell ref="B19:D19"/>
    <mergeCell ref="B20:D20"/>
    <mergeCell ref="B21:D21"/>
    <mergeCell ref="B22:D22"/>
    <mergeCell ref="H60:I60"/>
    <mergeCell ref="A4:I4"/>
    <mergeCell ref="A5:I5"/>
    <mergeCell ref="A6:I6"/>
    <mergeCell ref="A8:I9"/>
    <mergeCell ref="A11:G12"/>
    <mergeCell ref="H11:I12"/>
    <mergeCell ref="B25:D25"/>
    <mergeCell ref="B15:G15"/>
    <mergeCell ref="B16:D16"/>
    <mergeCell ref="B17:D17"/>
    <mergeCell ref="B18:D18"/>
    <mergeCell ref="B24:D24"/>
    <mergeCell ref="H13:H14"/>
    <mergeCell ref="I13:I14"/>
    <mergeCell ref="A13:A14"/>
    <mergeCell ref="B40:D40"/>
    <mergeCell ref="A51:G51"/>
    <mergeCell ref="H51:I51"/>
    <mergeCell ref="G1:I1"/>
    <mergeCell ref="B41:D41"/>
    <mergeCell ref="A46:D46"/>
    <mergeCell ref="A47:G47"/>
    <mergeCell ref="G2:I2"/>
    <mergeCell ref="H48:I48"/>
    <mergeCell ref="B49:G49"/>
    <mergeCell ref="H49:I49"/>
    <mergeCell ref="B50:G50"/>
    <mergeCell ref="H50:I50"/>
    <mergeCell ref="B13:D14"/>
    <mergeCell ref="E13:E14"/>
    <mergeCell ref="F13:F14"/>
    <mergeCell ref="H58:I58"/>
    <mergeCell ref="A59:G59"/>
    <mergeCell ref="H52:I52"/>
    <mergeCell ref="D55:G55"/>
    <mergeCell ref="H55:I55"/>
    <mergeCell ref="D57:G57"/>
    <mergeCell ref="H57:I57"/>
    <mergeCell ref="H56:I56"/>
    <mergeCell ref="H59:I59"/>
    <mergeCell ref="H53:I53"/>
  </mergeCells>
  <dataValidations count="4">
    <dataValidation type="custom" allowBlank="1" showInputMessage="1" showErrorMessage="1" errorTitle="Allowance Breakout Does Not Matc" error="Ensure the Allowance tab is complete and the sum of sub and sef-perform allowances match" sqref="I42" xr:uid="{00000000-0002-0000-0900-000000000000}">
      <formula1>I42+J43=F42</formula1>
    </dataValidation>
    <dataValidation type="custom" allowBlank="1" showInputMessage="1" showErrorMessage="1" errorTitle="Allowance Breakout Does Not Matc" error="Ensure the Allowance tab is complete and the sum of sub and sef-perform allowances match" sqref="H42" xr:uid="{00000000-0002-0000-0900-000001000000}">
      <formula1>H42+I42=E42</formula1>
    </dataValidation>
    <dataValidation type="custom" showInputMessage="1" showErrorMessage="1" errorTitle="Maximum Value Exceeded" error="The Sub-Contracted Value plus the Self-Performed Value cannot exceed the Estimate or the Bid (if applicable)." sqref="H16:H41" xr:uid="{00000000-0002-0000-0900-000002000000}">
      <formula1>IF(ISBLANK(F16),H16+I16&lt;=E16,H16+I16&lt;=F16)</formula1>
    </dataValidation>
    <dataValidation type="custom" showInputMessage="1" showErrorMessage="1" errorTitle="Maximum Value Exceeded" error="The Sub-Contracted Value plus the Self-Performed Value cannot exceed the Estimate or the Bid (if applicable)." sqref="I16:I41" xr:uid="{00000000-0002-0000-0900-000003000000}">
      <formula1>IF(ISBLANK(F16),H16+I16&lt;=E16,H16+I16&lt;=F16)</formula1>
    </dataValidation>
  </dataValidations>
  <pageMargins left="0.25" right="0.25" top="0.75" bottom="0.75" header="0.3" footer="0.3"/>
  <pageSetup scale="75" orientation="portrait" r:id="rId1"/>
  <headerFooter>
    <oddFooter>&amp;CDB Competitive GMP Exhibits v072016</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H19"/>
  <sheetViews>
    <sheetView workbookViewId="0">
      <pane xSplit="1" topLeftCell="B1" activePane="topRight" state="frozen"/>
      <selection pane="topRight" activeCell="A12" sqref="A12:XFD12"/>
    </sheetView>
  </sheetViews>
  <sheetFormatPr defaultRowHeight="14.4" x14ac:dyDescent="0.3"/>
  <cols>
    <col min="1" max="1" width="24.88671875" bestFit="1" customWidth="1"/>
    <col min="3" max="3" width="18.109375" bestFit="1" customWidth="1"/>
    <col min="6" max="6" width="18.109375" bestFit="1" customWidth="1"/>
    <col min="9" max="9" width="18.109375" bestFit="1" customWidth="1"/>
    <col min="12" max="12" width="18.109375" bestFit="1" customWidth="1"/>
    <col min="15" max="15" width="18.109375" bestFit="1" customWidth="1"/>
    <col min="16" max="16" width="9.5546875" bestFit="1" customWidth="1"/>
    <col min="18" max="18" width="18.109375" bestFit="1" customWidth="1"/>
    <col min="19" max="19" width="9.5546875" bestFit="1" customWidth="1"/>
    <col min="21" max="21" width="18.109375" bestFit="1" customWidth="1"/>
    <col min="22" max="22" width="9.5546875" bestFit="1" customWidth="1"/>
    <col min="24" max="24" width="18.109375" bestFit="1" customWidth="1"/>
    <col min="25" max="25" width="9.5546875" bestFit="1" customWidth="1"/>
    <col min="27" max="27" width="18.109375" bestFit="1" customWidth="1"/>
    <col min="28" max="28" width="9.5546875" bestFit="1" customWidth="1"/>
    <col min="30" max="30" width="18.109375" bestFit="1" customWidth="1"/>
    <col min="31" max="31" width="12.88671875" bestFit="1" customWidth="1"/>
    <col min="32" max="32" width="14.33203125" bestFit="1" customWidth="1"/>
    <col min="33" max="33" width="14.88671875" bestFit="1" customWidth="1"/>
    <col min="34" max="34" width="10.109375" bestFit="1" customWidth="1"/>
  </cols>
  <sheetData>
    <row r="1" spans="1:34" x14ac:dyDescent="0.3">
      <c r="A1" s="363" t="s">
        <v>377</v>
      </c>
      <c r="B1" s="325"/>
      <c r="C1" s="364">
        <f ca="1">SUM('Ex H - Proj Estimate'!H46:I46)</f>
        <v>0</v>
      </c>
      <c r="D1" s="325"/>
      <c r="E1" s="325"/>
      <c r="F1" s="364">
        <f ca="1">C1</f>
        <v>0</v>
      </c>
      <c r="G1" s="325"/>
      <c r="H1" s="325"/>
      <c r="I1" s="364">
        <f ca="1">C1</f>
        <v>0</v>
      </c>
      <c r="J1" s="325"/>
      <c r="K1" s="325"/>
      <c r="L1" s="364">
        <f ca="1">C1</f>
        <v>0</v>
      </c>
      <c r="M1" s="325"/>
      <c r="N1" s="325"/>
      <c r="O1" s="364">
        <f ca="1">C1</f>
        <v>0</v>
      </c>
      <c r="P1" s="325"/>
      <c r="Q1" s="325"/>
      <c r="R1" s="364">
        <f ca="1">C1</f>
        <v>0</v>
      </c>
      <c r="S1" s="325"/>
      <c r="T1" s="325"/>
      <c r="U1" s="364">
        <f ca="1">C1</f>
        <v>0</v>
      </c>
      <c r="V1" s="325"/>
      <c r="W1" s="325"/>
      <c r="X1" s="364">
        <f ca="1">C1</f>
        <v>0</v>
      </c>
      <c r="Y1" s="325"/>
      <c r="Z1" s="325"/>
      <c r="AA1" s="364">
        <f ca="1">C1</f>
        <v>0</v>
      </c>
      <c r="AB1" s="325"/>
      <c r="AC1" s="325"/>
      <c r="AD1" s="364">
        <f ca="1">C1</f>
        <v>0</v>
      </c>
      <c r="AE1" s="325"/>
    </row>
    <row r="2" spans="1:34" s="366" customFormat="1" x14ac:dyDescent="0.3">
      <c r="A2" s="365" t="s">
        <v>378</v>
      </c>
      <c r="B2" s="364" t="s">
        <v>272</v>
      </c>
      <c r="C2" s="364">
        <v>0</v>
      </c>
      <c r="D2" s="364"/>
      <c r="E2" s="364"/>
      <c r="F2" s="364">
        <v>0</v>
      </c>
      <c r="G2" s="364"/>
      <c r="H2" s="364"/>
      <c r="I2" s="364">
        <v>0</v>
      </c>
      <c r="J2" s="364"/>
      <c r="K2" s="364"/>
      <c r="L2" s="364">
        <v>0</v>
      </c>
      <c r="M2" s="364"/>
      <c r="N2" s="364"/>
      <c r="O2" s="364">
        <v>0</v>
      </c>
      <c r="P2" s="364"/>
      <c r="Q2" s="364"/>
      <c r="R2" s="364">
        <v>0</v>
      </c>
      <c r="S2" s="364"/>
      <c r="T2" s="364"/>
      <c r="U2" s="364">
        <v>0</v>
      </c>
      <c r="V2" s="364"/>
      <c r="W2" s="364"/>
      <c r="X2" s="364">
        <v>0</v>
      </c>
      <c r="Y2" s="364"/>
      <c r="Z2" s="364"/>
      <c r="AA2" s="364">
        <v>0</v>
      </c>
      <c r="AB2" s="364"/>
      <c r="AC2" s="364"/>
      <c r="AD2" s="364">
        <v>0</v>
      </c>
      <c r="AE2" s="364"/>
    </row>
    <row r="3" spans="1:34" x14ac:dyDescent="0.3">
      <c r="A3" s="367" t="s">
        <v>379</v>
      </c>
      <c r="B3" s="368" t="e">
        <f>'Ex H - Proj Estimate'!#REF!</f>
        <v>#REF!</v>
      </c>
      <c r="C3" s="364"/>
      <c r="D3" s="325"/>
      <c r="E3" s="368" t="e">
        <f>B3</f>
        <v>#REF!</v>
      </c>
      <c r="F3" s="364" t="e">
        <f ca="1">ROUNDUP(E3*(C1+C11),2)</f>
        <v>#REF!</v>
      </c>
      <c r="G3" s="325"/>
      <c r="H3" s="368" t="e">
        <f>E3</f>
        <v>#REF!</v>
      </c>
      <c r="I3" s="364" t="e">
        <f ca="1">ROUNDUP(H3*(F1+F11),2)</f>
        <v>#REF!</v>
      </c>
      <c r="J3" s="325"/>
      <c r="K3" s="368" t="e">
        <f>H3</f>
        <v>#REF!</v>
      </c>
      <c r="L3" s="364" t="e">
        <f ca="1">ROUNDUP(K3*(I1+I11),2)</f>
        <v>#REF!</v>
      </c>
      <c r="M3" s="325"/>
      <c r="N3" s="368" t="e">
        <f>K3</f>
        <v>#REF!</v>
      </c>
      <c r="O3" s="364" t="e">
        <f ca="1">ROUNDUP(N3*(L1+L11),2)</f>
        <v>#REF!</v>
      </c>
      <c r="P3" s="325"/>
      <c r="Q3" s="368" t="e">
        <f>N3</f>
        <v>#REF!</v>
      </c>
      <c r="R3" s="364" t="e">
        <f ca="1">ROUNDUP(Q3*(O1+O11),2)</f>
        <v>#REF!</v>
      </c>
      <c r="S3" s="325"/>
      <c r="T3" s="368" t="e">
        <f>Q3</f>
        <v>#REF!</v>
      </c>
      <c r="U3" s="364" t="e">
        <f ca="1">ROUNDUP(T3*(R1+R11),2)</f>
        <v>#REF!</v>
      </c>
      <c r="V3" s="325"/>
      <c r="W3" s="368" t="e">
        <f>T3</f>
        <v>#REF!</v>
      </c>
      <c r="X3" s="364" t="e">
        <f ca="1">ROUNDUP(W3*(U1+U11),2)</f>
        <v>#REF!</v>
      </c>
      <c r="Y3" s="325"/>
      <c r="Z3" s="368" t="e">
        <f>W3</f>
        <v>#REF!</v>
      </c>
      <c r="AA3" s="364" t="e">
        <f ca="1">ROUNDUP(Z3*(X1+X11),2)</f>
        <v>#REF!</v>
      </c>
      <c r="AB3" s="325"/>
      <c r="AC3" s="368" t="e">
        <f>Z3</f>
        <v>#REF!</v>
      </c>
      <c r="AD3" s="364" t="e">
        <f ca="1">ROUNDUP(AC3*(AA1+AA11),2)</f>
        <v>#REF!</v>
      </c>
      <c r="AE3" s="325"/>
    </row>
    <row r="4" spans="1:34" x14ac:dyDescent="0.3">
      <c r="A4" s="367" t="s">
        <v>380</v>
      </c>
      <c r="B4" s="368" t="e">
        <f>'Ex H - Proj Estimate'!#REF!</f>
        <v>#REF!</v>
      </c>
      <c r="C4" s="364"/>
      <c r="D4" s="325"/>
      <c r="E4" s="368" t="e">
        <f>B4</f>
        <v>#REF!</v>
      </c>
      <c r="F4" s="364" t="e">
        <f ca="1">ROUNDUP(E4*C15,2)</f>
        <v>#REF!</v>
      </c>
      <c r="G4" s="325"/>
      <c r="H4" s="368" t="e">
        <f>E4</f>
        <v>#REF!</v>
      </c>
      <c r="I4" s="364" t="e">
        <f ca="1">ROUNDUP(H4*F15,2)</f>
        <v>#REF!</v>
      </c>
      <c r="J4" s="325"/>
      <c r="K4" s="368" t="e">
        <f>H4</f>
        <v>#REF!</v>
      </c>
      <c r="L4" s="364" t="e">
        <f ca="1">ROUNDUP(K4*I15,2)</f>
        <v>#REF!</v>
      </c>
      <c r="M4" s="325"/>
      <c r="N4" s="368" t="e">
        <f>K4</f>
        <v>#REF!</v>
      </c>
      <c r="O4" s="364" t="e">
        <f ca="1">ROUNDUP(N4*L15,2)</f>
        <v>#REF!</v>
      </c>
      <c r="P4" s="325"/>
      <c r="Q4" s="368" t="e">
        <f>N4</f>
        <v>#REF!</v>
      </c>
      <c r="R4" s="364" t="e">
        <f ca="1">ROUNDUP(Q4*O15,2)</f>
        <v>#REF!</v>
      </c>
      <c r="S4" s="325"/>
      <c r="T4" s="368" t="e">
        <f>Q4</f>
        <v>#REF!</v>
      </c>
      <c r="U4" s="364" t="e">
        <f ca="1">ROUNDUP(T4*R15,2)</f>
        <v>#REF!</v>
      </c>
      <c r="V4" s="325"/>
      <c r="W4" s="368" t="e">
        <f>T4</f>
        <v>#REF!</v>
      </c>
      <c r="X4" s="364" t="e">
        <f ca="1">ROUNDUP(W4*U15,2)</f>
        <v>#REF!</v>
      </c>
      <c r="Y4" s="325"/>
      <c r="Z4" s="368" t="e">
        <f>W4</f>
        <v>#REF!</v>
      </c>
      <c r="AA4" s="364" t="e">
        <f ca="1">ROUNDUP(Z4*X15,2)</f>
        <v>#REF!</v>
      </c>
      <c r="AB4" s="325"/>
      <c r="AC4" s="368" t="e">
        <f>Z4</f>
        <v>#REF!</v>
      </c>
      <c r="AD4" s="364" t="e">
        <f ca="1">ROUNDUP(AC4*AA15,2)</f>
        <v>#REF!</v>
      </c>
      <c r="AE4" s="325" t="s">
        <v>381</v>
      </c>
      <c r="AF4" t="s">
        <v>382</v>
      </c>
      <c r="AG4" t="s">
        <v>402</v>
      </c>
      <c r="AH4" t="s">
        <v>383</v>
      </c>
    </row>
    <row r="5" spans="1:34" x14ac:dyDescent="0.3">
      <c r="A5" s="367" t="s">
        <v>384</v>
      </c>
      <c r="B5" s="369" t="e">
        <f>'Ex H - Proj Estimate'!#REF!</f>
        <v>#REF!</v>
      </c>
      <c r="C5" s="364"/>
      <c r="D5" s="325"/>
      <c r="E5" s="369" t="e">
        <f>B5</f>
        <v>#REF!</v>
      </c>
      <c r="F5" s="364" t="e">
        <f ca="1">ROUNDUP(E5*C15,2)</f>
        <v>#REF!</v>
      </c>
      <c r="G5" s="325"/>
      <c r="H5" s="369" t="e">
        <f>E5</f>
        <v>#REF!</v>
      </c>
      <c r="I5" s="364" t="e">
        <f ca="1">ROUNDUP(H5*F15,2)</f>
        <v>#REF!</v>
      </c>
      <c r="J5" s="325"/>
      <c r="K5" s="369" t="e">
        <f>H5</f>
        <v>#REF!</v>
      </c>
      <c r="L5" s="364" t="e">
        <f ca="1">ROUNDUP(K5*I15,2)</f>
        <v>#REF!</v>
      </c>
      <c r="M5" s="325"/>
      <c r="N5" s="369" t="e">
        <f>K5</f>
        <v>#REF!</v>
      </c>
      <c r="O5" s="364" t="e">
        <f ca="1">ROUNDUP(N5*L15,2)</f>
        <v>#REF!</v>
      </c>
      <c r="P5" s="325"/>
      <c r="Q5" s="369" t="e">
        <f>N5</f>
        <v>#REF!</v>
      </c>
      <c r="R5" s="364" t="e">
        <f ca="1">ROUNDUP(Q5*O15,2)</f>
        <v>#REF!</v>
      </c>
      <c r="S5" s="325"/>
      <c r="T5" s="369" t="e">
        <f>Q5</f>
        <v>#REF!</v>
      </c>
      <c r="U5" s="364" t="e">
        <f ca="1">ROUNDUP(T5*R15,2)</f>
        <v>#REF!</v>
      </c>
      <c r="V5" s="325"/>
      <c r="W5" s="369" t="e">
        <f>T5</f>
        <v>#REF!</v>
      </c>
      <c r="X5" s="364" t="e">
        <f ca="1">ROUNDUP(W5*U15,2)</f>
        <v>#REF!</v>
      </c>
      <c r="Y5" s="325"/>
      <c r="Z5" s="369" t="e">
        <f>W5</f>
        <v>#REF!</v>
      </c>
      <c r="AA5" s="364" t="e">
        <f ca="1">ROUNDUP(Z5*X15,2)</f>
        <v>#REF!</v>
      </c>
      <c r="AB5" s="325"/>
      <c r="AC5" s="369" t="e">
        <f>Z5</f>
        <v>#REF!</v>
      </c>
      <c r="AD5" s="364" t="e">
        <f ca="1">ROUNDUP(AC5*AA15,2)</f>
        <v>#REF!</v>
      </c>
      <c r="AE5" s="370" t="e">
        <f ca="1">SUM(AD3:AD6)/AD1</f>
        <v>#REF!</v>
      </c>
      <c r="AF5" s="371">
        <v>-71631.03</v>
      </c>
      <c r="AG5" s="372" t="e">
        <f ca="1">AF5/AD1</f>
        <v>#DIV/0!</v>
      </c>
      <c r="AH5" s="373" t="e">
        <f ca="1">AE5-AG5</f>
        <v>#REF!</v>
      </c>
    </row>
    <row r="6" spans="1:34" x14ac:dyDescent="0.3">
      <c r="A6" s="363" t="s">
        <v>385</v>
      </c>
      <c r="B6" s="325"/>
      <c r="C6" s="364" t="e">
        <f>'Ex H - Proj Estimate'!#REF!</f>
        <v>#REF!</v>
      </c>
      <c r="D6" s="325"/>
      <c r="E6" s="325"/>
      <c r="F6" s="362" t="e">
        <f>C6</f>
        <v>#REF!</v>
      </c>
      <c r="G6" s="325"/>
      <c r="H6" s="325"/>
      <c r="I6" s="362" t="e">
        <f>C6</f>
        <v>#REF!</v>
      </c>
      <c r="J6" s="325"/>
      <c r="K6" s="325"/>
      <c r="L6" s="362" t="e">
        <f>C6</f>
        <v>#REF!</v>
      </c>
      <c r="M6" s="325"/>
      <c r="N6" s="325"/>
      <c r="O6" s="362" t="e">
        <f>C6</f>
        <v>#REF!</v>
      </c>
      <c r="P6" s="325"/>
      <c r="Q6" s="325"/>
      <c r="R6" s="362" t="e">
        <f>C6</f>
        <v>#REF!</v>
      </c>
      <c r="S6" s="325"/>
      <c r="T6" s="325"/>
      <c r="U6" s="362" t="e">
        <f>C6</f>
        <v>#REF!</v>
      </c>
      <c r="V6" s="325"/>
      <c r="W6" s="325"/>
      <c r="X6" s="362" t="e">
        <f>C6</f>
        <v>#REF!</v>
      </c>
      <c r="Y6" s="325"/>
      <c r="Z6" s="325"/>
      <c r="AA6" s="362" t="e">
        <f>C6</f>
        <v>#REF!</v>
      </c>
      <c r="AB6" s="325"/>
      <c r="AC6" s="325"/>
      <c r="AD6" s="362" t="e">
        <f>C6</f>
        <v>#REF!</v>
      </c>
      <c r="AE6" s="362"/>
    </row>
    <row r="7" spans="1:34" x14ac:dyDescent="0.3">
      <c r="A7" s="363" t="s">
        <v>386</v>
      </c>
      <c r="B7" s="325"/>
      <c r="C7" s="364" t="e">
        <f>'Ex H - Proj Estimate'!#REF!</f>
        <v>#REF!</v>
      </c>
      <c r="D7" s="325"/>
      <c r="E7" s="325"/>
      <c r="F7" s="374" t="e">
        <f>C7</f>
        <v>#REF!</v>
      </c>
      <c r="G7" s="325"/>
      <c r="H7" s="325"/>
      <c r="I7" s="374" t="e">
        <f>C7</f>
        <v>#REF!</v>
      </c>
      <c r="J7" s="325"/>
      <c r="K7" s="325"/>
      <c r="L7" s="374" t="e">
        <f>C7</f>
        <v>#REF!</v>
      </c>
      <c r="M7" s="325"/>
      <c r="N7" s="325"/>
      <c r="O7" s="374" t="e">
        <f>C7</f>
        <v>#REF!</v>
      </c>
      <c r="P7" s="325"/>
      <c r="Q7" s="325"/>
      <c r="R7" s="374" t="e">
        <f>C7</f>
        <v>#REF!</v>
      </c>
      <c r="S7" s="325"/>
      <c r="T7" s="325"/>
      <c r="U7" s="374" t="e">
        <f>C7</f>
        <v>#REF!</v>
      </c>
      <c r="V7" s="325"/>
      <c r="W7" s="325"/>
      <c r="X7" s="374" t="e">
        <f>C7</f>
        <v>#REF!</v>
      </c>
      <c r="Y7" s="325"/>
      <c r="Z7" s="325"/>
      <c r="AA7" s="374" t="e">
        <f>C7</f>
        <v>#REF!</v>
      </c>
      <c r="AB7" s="325"/>
      <c r="AC7" s="325"/>
      <c r="AD7" s="374" t="e">
        <f>C7</f>
        <v>#REF!</v>
      </c>
      <c r="AE7" s="325"/>
    </row>
    <row r="8" spans="1:34" x14ac:dyDescent="0.3">
      <c r="A8" s="325"/>
      <c r="B8" s="325"/>
      <c r="C8" s="364"/>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64"/>
    </row>
    <row r="9" spans="1:34" x14ac:dyDescent="0.3">
      <c r="A9" s="325" t="s">
        <v>387</v>
      </c>
      <c r="B9" s="375"/>
      <c r="C9" s="364" t="e">
        <f ca="1">SUM(C1:C7)</f>
        <v>#REF!</v>
      </c>
      <c r="D9" s="325"/>
      <c r="E9" s="375"/>
      <c r="F9" s="364" t="e">
        <f ca="1">SUM(F1:F7)</f>
        <v>#REF!</v>
      </c>
      <c r="G9" s="325"/>
      <c r="H9" s="375"/>
      <c r="I9" s="364" t="e">
        <f ca="1">SUM(I1:I7)</f>
        <v>#REF!</v>
      </c>
      <c r="J9" s="325"/>
      <c r="K9" s="375"/>
      <c r="L9" s="364" t="e">
        <f ca="1">SUM(L1:L7)</f>
        <v>#REF!</v>
      </c>
      <c r="M9" s="325"/>
      <c r="N9" s="375"/>
      <c r="O9" s="364" t="e">
        <f ca="1">SUM(O1:O7)</f>
        <v>#REF!</v>
      </c>
      <c r="P9" s="325"/>
      <c r="Q9" s="375"/>
      <c r="R9" s="364" t="e">
        <f ca="1">SUM(R1:R7)</f>
        <v>#REF!</v>
      </c>
      <c r="S9" s="325"/>
      <c r="T9" s="375"/>
      <c r="U9" s="364" t="e">
        <f ca="1">SUM(U1:U7)</f>
        <v>#REF!</v>
      </c>
      <c r="V9" s="325"/>
      <c r="W9" s="375"/>
      <c r="X9" s="364" t="e">
        <f ca="1">SUM(X1:X7)</f>
        <v>#REF!</v>
      </c>
      <c r="Y9" s="325"/>
      <c r="Z9" s="375"/>
      <c r="AA9" s="364" t="e">
        <f ca="1">SUM(AA1:AA7)</f>
        <v>#REF!</v>
      </c>
      <c r="AB9" s="325"/>
      <c r="AC9" s="375"/>
      <c r="AD9" s="364" t="e">
        <f ca="1">ROUNDUP(SUM(AD1:AD7),0)</f>
        <v>#REF!</v>
      </c>
      <c r="AE9" s="325"/>
      <c r="AG9" s="376"/>
    </row>
    <row r="10" spans="1:34" x14ac:dyDescent="0.3">
      <c r="A10" s="325"/>
      <c r="B10" s="325"/>
      <c r="C10" s="364"/>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row>
    <row r="11" spans="1:34" x14ac:dyDescent="0.3">
      <c r="A11" s="325" t="s">
        <v>388</v>
      </c>
      <c r="B11" s="375">
        <f>'Ex H - Proj Estimate'!B55</f>
        <v>0</v>
      </c>
      <c r="C11" s="364" t="e">
        <f ca="1">C9*B11</f>
        <v>#REF!</v>
      </c>
      <c r="D11" s="325"/>
      <c r="E11" s="375">
        <f>B11</f>
        <v>0</v>
      </c>
      <c r="F11" s="364" t="e">
        <f ca="1">F9*E11</f>
        <v>#REF!</v>
      </c>
      <c r="G11" s="325"/>
      <c r="H11" s="375">
        <f>E11</f>
        <v>0</v>
      </c>
      <c r="I11" s="364" t="e">
        <f ca="1">I9*H11</f>
        <v>#REF!</v>
      </c>
      <c r="J11" s="325"/>
      <c r="K11" s="375">
        <f>H11</f>
        <v>0</v>
      </c>
      <c r="L11" s="364" t="e">
        <f ca="1">L9*K11</f>
        <v>#REF!</v>
      </c>
      <c r="M11" s="325"/>
      <c r="N11" s="375">
        <f>K11</f>
        <v>0</v>
      </c>
      <c r="O11" s="364" t="e">
        <f ca="1">O9*N11</f>
        <v>#REF!</v>
      </c>
      <c r="P11" s="325"/>
      <c r="Q11" s="375">
        <f>N11</f>
        <v>0</v>
      </c>
      <c r="R11" s="364" t="e">
        <f ca="1">R9*Q11</f>
        <v>#REF!</v>
      </c>
      <c r="S11" s="325"/>
      <c r="T11" s="375">
        <f>Q11</f>
        <v>0</v>
      </c>
      <c r="U11" s="364" t="e">
        <f ca="1">U9*T11</f>
        <v>#REF!</v>
      </c>
      <c r="V11" s="325"/>
      <c r="W11" s="375">
        <f>T11</f>
        <v>0</v>
      </c>
      <c r="X11" s="364" t="e">
        <f ca="1">X9*W11</f>
        <v>#REF!</v>
      </c>
      <c r="Y11" s="325"/>
      <c r="Z11" s="375">
        <f>W11</f>
        <v>0</v>
      </c>
      <c r="AA11" s="364" t="e">
        <f ca="1">AA9*Z11</f>
        <v>#REF!</v>
      </c>
      <c r="AB11" s="325"/>
      <c r="AC11" s="375">
        <f>Z11</f>
        <v>0</v>
      </c>
      <c r="AD11" s="364" t="e">
        <f ca="1">ROUNDUP(AD9*AC11,0)</f>
        <v>#REF!</v>
      </c>
      <c r="AE11" s="325"/>
    </row>
    <row r="12" spans="1:34" x14ac:dyDescent="0.3">
      <c r="A12" s="325" t="s">
        <v>403</v>
      </c>
      <c r="B12" s="375">
        <f>'Ex H - Proj Estimate'!$B$56</f>
        <v>0</v>
      </c>
      <c r="C12" s="364" t="e">
        <f ca="1">B12*(C11+C9)</f>
        <v>#REF!</v>
      </c>
      <c r="D12" s="325"/>
      <c r="E12" s="375">
        <f>'Ex H - Proj Estimate'!$B$56</f>
        <v>0</v>
      </c>
      <c r="F12" s="364" t="e">
        <f ca="1">E12*(F11+F9)</f>
        <v>#REF!</v>
      </c>
      <c r="G12" s="325"/>
      <c r="H12" s="375">
        <f>'Ex H - Proj Estimate'!$B$56</f>
        <v>0</v>
      </c>
      <c r="I12" s="364" t="e">
        <f ca="1">H12*(I11+I9)</f>
        <v>#REF!</v>
      </c>
      <c r="J12" s="325"/>
      <c r="K12" s="375">
        <f>'Ex H - Proj Estimate'!$B$56</f>
        <v>0</v>
      </c>
      <c r="L12" s="364" t="e">
        <f ca="1">K12*(L11+L9)</f>
        <v>#REF!</v>
      </c>
      <c r="M12" s="325"/>
      <c r="N12" s="375">
        <f>'Ex H - Proj Estimate'!$B$56</f>
        <v>0</v>
      </c>
      <c r="O12" s="364" t="e">
        <f ca="1">N12*(O11+O9)</f>
        <v>#REF!</v>
      </c>
      <c r="P12" s="325"/>
      <c r="Q12" s="375">
        <f>'Ex H - Proj Estimate'!$B$56</f>
        <v>0</v>
      </c>
      <c r="R12" s="364" t="e">
        <f ca="1">Q12*(R11+R9)</f>
        <v>#REF!</v>
      </c>
      <c r="S12" s="325"/>
      <c r="T12" s="375">
        <f>'Ex H - Proj Estimate'!$B$56</f>
        <v>0</v>
      </c>
      <c r="U12" s="364" t="e">
        <f ca="1">T12*(U11+U9)</f>
        <v>#REF!</v>
      </c>
      <c r="V12" s="325"/>
      <c r="W12" s="375">
        <f>'Ex H - Proj Estimate'!$B$56</f>
        <v>0</v>
      </c>
      <c r="X12" s="364" t="e">
        <f ca="1">W12*(X11+X9)</f>
        <v>#REF!</v>
      </c>
      <c r="Y12" s="325"/>
      <c r="Z12" s="375">
        <f>'Ex H - Proj Estimate'!$B$56</f>
        <v>0</v>
      </c>
      <c r="AA12" s="364" t="e">
        <f ca="1">Z12*(AA11+AA9)</f>
        <v>#REF!</v>
      </c>
      <c r="AB12" s="325"/>
      <c r="AC12" s="375">
        <f>'Ex H - Proj Estimate'!$B$56</f>
        <v>0</v>
      </c>
      <c r="AD12" s="364" t="e">
        <f ca="1">ROUNDUP(AC12*(AD11+AD9),0)</f>
        <v>#REF!</v>
      </c>
      <c r="AE12" s="325"/>
    </row>
    <row r="13" spans="1:34" x14ac:dyDescent="0.3">
      <c r="A13" s="325" t="s">
        <v>389</v>
      </c>
      <c r="B13" s="375">
        <f>'Ex H - Proj Estimate'!B57</f>
        <v>0</v>
      </c>
      <c r="C13" s="364" t="e">
        <f ca="1">B13*SUM(C9:C12)</f>
        <v>#REF!</v>
      </c>
      <c r="D13" s="325"/>
      <c r="E13" s="375">
        <f>B13</f>
        <v>0</v>
      </c>
      <c r="F13" s="364" t="e">
        <f ca="1">E13*SUM(F9:F12)</f>
        <v>#REF!</v>
      </c>
      <c r="G13" s="325"/>
      <c r="H13" s="375">
        <f>E13</f>
        <v>0</v>
      </c>
      <c r="I13" s="364" t="e">
        <f ca="1">H13*SUM(I9:I12)</f>
        <v>#REF!</v>
      </c>
      <c r="J13" s="325"/>
      <c r="K13" s="375">
        <f>H13</f>
        <v>0</v>
      </c>
      <c r="L13" s="364" t="e">
        <f ca="1">K13*SUM(L9:L12)</f>
        <v>#REF!</v>
      </c>
      <c r="M13" s="325"/>
      <c r="N13" s="375">
        <f>K13</f>
        <v>0</v>
      </c>
      <c r="O13" s="364" t="e">
        <f ca="1">N13*SUM(O9:O12)</f>
        <v>#REF!</v>
      </c>
      <c r="P13" s="325"/>
      <c r="Q13" s="375">
        <f>N13</f>
        <v>0</v>
      </c>
      <c r="R13" s="364" t="e">
        <f ca="1">Q13*SUM(R9:R12)</f>
        <v>#REF!</v>
      </c>
      <c r="S13" s="325"/>
      <c r="T13" s="375">
        <f>Q13</f>
        <v>0</v>
      </c>
      <c r="U13" s="364" t="e">
        <f ca="1">T13*SUM(U9:U12)</f>
        <v>#REF!</v>
      </c>
      <c r="V13" s="325"/>
      <c r="W13" s="375">
        <f>T13</f>
        <v>0</v>
      </c>
      <c r="X13" s="364" t="e">
        <f ca="1">W13*SUM(X9:X12)</f>
        <v>#REF!</v>
      </c>
      <c r="Y13" s="325"/>
      <c r="Z13" s="375">
        <f>W13</f>
        <v>0</v>
      </c>
      <c r="AA13" s="364" t="e">
        <f ca="1">Z13*SUM(AA9:AA12)</f>
        <v>#REF!</v>
      </c>
      <c r="AB13" s="325"/>
      <c r="AC13" s="375">
        <f>Z13</f>
        <v>0</v>
      </c>
      <c r="AD13" s="364" t="e">
        <f ca="1">ROUNDUP(AC13*SUM(AD9:AD12),0)</f>
        <v>#REF!</v>
      </c>
      <c r="AE13" s="325"/>
    </row>
    <row r="14" spans="1:34" x14ac:dyDescent="0.3">
      <c r="A14" s="362"/>
      <c r="B14" s="377"/>
      <c r="C14" s="364"/>
      <c r="D14" s="325"/>
      <c r="E14" s="377"/>
      <c r="F14" s="364"/>
      <c r="G14" s="325"/>
      <c r="H14" s="377"/>
      <c r="I14" s="364"/>
      <c r="J14" s="325"/>
      <c r="K14" s="377"/>
      <c r="L14" s="364"/>
      <c r="M14" s="325"/>
      <c r="N14" s="377"/>
      <c r="O14" s="364"/>
      <c r="P14" s="325"/>
      <c r="Q14" s="377"/>
      <c r="R14" s="364"/>
      <c r="S14" s="325"/>
      <c r="T14" s="377"/>
      <c r="U14" s="364"/>
      <c r="V14" s="325"/>
      <c r="W14" s="377"/>
      <c r="X14" s="364"/>
      <c r="Y14" s="325"/>
      <c r="Z14" s="377"/>
      <c r="AA14" s="364"/>
      <c r="AB14" s="325"/>
      <c r="AC14" s="377"/>
      <c r="AD14" s="364"/>
      <c r="AE14" s="325"/>
    </row>
    <row r="15" spans="1:34" x14ac:dyDescent="0.3">
      <c r="A15" s="325" t="s">
        <v>358</v>
      </c>
      <c r="B15" s="377"/>
      <c r="C15" s="364" t="e">
        <f ca="1">SUM(C9:C13)</f>
        <v>#REF!</v>
      </c>
      <c r="D15" s="325"/>
      <c r="E15" s="377"/>
      <c r="F15" s="362" t="e">
        <f ca="1">TRUNC(SUM(F9:F13),2)</f>
        <v>#REF!</v>
      </c>
      <c r="G15" s="325"/>
      <c r="H15" s="377"/>
      <c r="I15" s="362" t="e">
        <f ca="1">TRUNC(SUM(I9:I13),2)</f>
        <v>#REF!</v>
      </c>
      <c r="J15" s="325"/>
      <c r="K15" s="377"/>
      <c r="L15" s="362" t="e">
        <f ca="1">TRUNC(SUM(L9:L13),2)</f>
        <v>#REF!</v>
      </c>
      <c r="M15" s="325"/>
      <c r="N15" s="377"/>
      <c r="O15" s="362" t="e">
        <f ca="1">TRUNC(SUM(O9:O13),2)</f>
        <v>#REF!</v>
      </c>
      <c r="P15" s="325"/>
      <c r="Q15" s="377"/>
      <c r="R15" s="362" t="e">
        <f ca="1">TRUNC(SUM(R9:R13),2)</f>
        <v>#REF!</v>
      </c>
      <c r="S15" s="325"/>
      <c r="T15" s="377"/>
      <c r="U15" s="362" t="e">
        <f ca="1">TRUNC(SUM(U9:U13),2)</f>
        <v>#REF!</v>
      </c>
      <c r="V15" s="325"/>
      <c r="W15" s="377"/>
      <c r="X15" s="362" t="e">
        <f ca="1">TRUNC(SUM(X9:X13),2)</f>
        <v>#REF!</v>
      </c>
      <c r="Y15" s="325"/>
      <c r="Z15" s="377"/>
      <c r="AA15" s="362" t="e">
        <f ca="1">TRUNC(SUM(AA9:AA13),2)</f>
        <v>#REF!</v>
      </c>
      <c r="AB15" s="325"/>
      <c r="AC15" s="377"/>
      <c r="AD15" s="362" t="e">
        <f ca="1">TRUNC(SUM(AD9:AD13),2)</f>
        <v>#REF!</v>
      </c>
      <c r="AE15" s="325"/>
    </row>
    <row r="16" spans="1:34" x14ac:dyDescent="0.3">
      <c r="A16" s="362"/>
      <c r="B16" s="325"/>
      <c r="C16" s="325"/>
      <c r="D16" s="325"/>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row>
    <row r="17" spans="1:31" x14ac:dyDescent="0.3">
      <c r="A17" s="325" t="s">
        <v>390</v>
      </c>
      <c r="B17" s="325"/>
      <c r="C17" s="364"/>
      <c r="D17" s="325"/>
      <c r="E17" s="325"/>
      <c r="F17" s="364"/>
      <c r="G17" s="325"/>
      <c r="H17" s="325"/>
      <c r="I17" s="364"/>
      <c r="J17" s="377" t="e">
        <f ca="1">F3/I3</f>
        <v>#REF!</v>
      </c>
      <c r="K17" s="377"/>
      <c r="L17" s="377"/>
      <c r="M17" s="377" t="e">
        <f ca="1">I3/L3</f>
        <v>#REF!</v>
      </c>
      <c r="N17" s="377"/>
      <c r="O17" s="377"/>
      <c r="P17" s="377" t="e">
        <f ca="1">L3/O3</f>
        <v>#REF!</v>
      </c>
      <c r="Q17" s="377"/>
      <c r="R17" s="377"/>
      <c r="S17" s="377" t="e">
        <f ca="1">O3/R3</f>
        <v>#REF!</v>
      </c>
      <c r="T17" s="377"/>
      <c r="U17" s="377"/>
      <c r="V17" s="377" t="e">
        <f ca="1">R3/U3</f>
        <v>#REF!</v>
      </c>
      <c r="W17" s="377"/>
      <c r="X17" s="377"/>
      <c r="Y17" s="377" t="e">
        <f ca="1">U3/X3</f>
        <v>#REF!</v>
      </c>
      <c r="Z17" s="377"/>
      <c r="AA17" s="377"/>
      <c r="AB17" s="377" t="e">
        <f ca="1">X3/AA3</f>
        <v>#REF!</v>
      </c>
      <c r="AC17" s="377"/>
      <c r="AD17" s="377"/>
      <c r="AE17" s="377" t="e">
        <f ca="1">AA3/AD3</f>
        <v>#REF!</v>
      </c>
    </row>
    <row r="19" spans="1:31" x14ac:dyDescent="0.3">
      <c r="C19" s="371"/>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S49"/>
  <sheetViews>
    <sheetView showGridLines="0" zoomScaleNormal="100" zoomScaleSheetLayoutView="80" workbookViewId="0">
      <selection activeCell="E24" sqref="E24"/>
    </sheetView>
  </sheetViews>
  <sheetFormatPr defaultColWidth="8.88671875" defaultRowHeight="13.8" x14ac:dyDescent="0.25"/>
  <cols>
    <col min="1" max="1" width="37" style="1" customWidth="1"/>
    <col min="2" max="13" width="4.33203125" style="1" customWidth="1"/>
    <col min="14" max="14" width="8" style="1" customWidth="1"/>
    <col min="15" max="15" width="7.5546875" style="1" customWidth="1"/>
    <col min="16" max="27" width="4.33203125" style="1" customWidth="1"/>
    <col min="28" max="28" width="8" style="1" customWidth="1"/>
    <col min="29" max="29" width="7" style="1" customWidth="1"/>
    <col min="30" max="41" width="4.33203125" style="1" customWidth="1"/>
    <col min="42" max="42" width="6.5546875" style="1" customWidth="1"/>
    <col min="43" max="43" width="8" style="1" customWidth="1"/>
    <col min="44" max="44" width="6.5546875" style="1" customWidth="1"/>
    <col min="45" max="45" width="9.5546875" style="1" bestFit="1" customWidth="1"/>
    <col min="46" max="16384" width="8.88671875" style="1"/>
  </cols>
  <sheetData>
    <row r="1" spans="1:45" ht="15" customHeight="1" x14ac:dyDescent="0.25">
      <c r="A1" s="326"/>
      <c r="B1" s="382"/>
      <c r="C1" s="382"/>
      <c r="D1" s="382"/>
      <c r="E1" s="382"/>
      <c r="F1" s="437"/>
      <c r="G1" s="437"/>
      <c r="H1" s="437"/>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870">
        <f>Summary!I3</f>
        <v>0</v>
      </c>
      <c r="AN1" s="870"/>
      <c r="AO1" s="870"/>
      <c r="AP1" s="870"/>
      <c r="AQ1" s="870"/>
      <c r="AR1" s="870"/>
      <c r="AS1" s="871"/>
    </row>
    <row r="2" spans="1:45" ht="15" customHeight="1" x14ac:dyDescent="0.25">
      <c r="A2" s="329"/>
      <c r="B2" s="260"/>
      <c r="C2" s="260"/>
      <c r="D2" s="260"/>
      <c r="E2" s="260"/>
      <c r="F2" s="434"/>
      <c r="G2" s="434"/>
      <c r="H2" s="434"/>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862">
        <f>Summary!I4</f>
        <v>0</v>
      </c>
      <c r="AN2" s="862"/>
      <c r="AO2" s="862"/>
      <c r="AP2" s="862"/>
      <c r="AQ2" s="862"/>
      <c r="AR2" s="862"/>
      <c r="AS2" s="863"/>
    </row>
    <row r="3" spans="1:45" x14ac:dyDescent="0.25">
      <c r="A3" s="990"/>
      <c r="B3" s="991"/>
      <c r="C3" s="991"/>
      <c r="D3" s="991"/>
      <c r="E3" s="991"/>
      <c r="F3" s="991"/>
      <c r="G3" s="991"/>
      <c r="H3" s="991"/>
      <c r="I3" s="991"/>
      <c r="J3" s="991"/>
      <c r="K3" s="991"/>
      <c r="L3" s="991"/>
      <c r="M3" s="991"/>
      <c r="N3" s="991"/>
      <c r="O3" s="991"/>
      <c r="P3" s="991"/>
      <c r="Q3" s="991"/>
      <c r="R3" s="991"/>
      <c r="S3" s="991"/>
      <c r="T3" s="991"/>
      <c r="U3" s="991"/>
      <c r="V3" s="991"/>
      <c r="W3" s="991"/>
      <c r="X3" s="991"/>
      <c r="Y3" s="991"/>
      <c r="Z3" s="991"/>
      <c r="AA3" s="991"/>
      <c r="AB3" s="991"/>
      <c r="AC3" s="991"/>
      <c r="AD3" s="991"/>
      <c r="AE3" s="991"/>
      <c r="AF3" s="991"/>
      <c r="AG3" s="991"/>
      <c r="AH3" s="991"/>
      <c r="AI3" s="991"/>
      <c r="AJ3" s="991"/>
      <c r="AK3" s="991"/>
      <c r="AL3" s="991"/>
      <c r="AM3" s="991"/>
      <c r="AN3" s="991"/>
      <c r="AO3" s="991"/>
      <c r="AP3" s="991"/>
      <c r="AQ3" s="991"/>
      <c r="AR3" s="991"/>
      <c r="AS3" s="992"/>
    </row>
    <row r="4" spans="1:45" ht="15.6" x14ac:dyDescent="0.3">
      <c r="A4" s="875" t="s">
        <v>359</v>
      </c>
      <c r="B4" s="876"/>
      <c r="C4" s="876"/>
      <c r="D4" s="876"/>
      <c r="E4" s="876"/>
      <c r="F4" s="876"/>
      <c r="G4" s="876"/>
      <c r="H4" s="876"/>
      <c r="I4" s="876"/>
      <c r="J4" s="876"/>
      <c r="K4" s="876"/>
      <c r="L4" s="876"/>
      <c r="M4" s="876"/>
      <c r="N4" s="876"/>
      <c r="O4" s="876"/>
      <c r="P4" s="876"/>
      <c r="Q4" s="876"/>
      <c r="R4" s="876"/>
      <c r="S4" s="876"/>
      <c r="T4" s="876"/>
      <c r="U4" s="876"/>
      <c r="V4" s="876"/>
      <c r="W4" s="876"/>
      <c r="X4" s="876"/>
      <c r="Y4" s="876"/>
      <c r="Z4" s="876"/>
      <c r="AA4" s="876"/>
      <c r="AB4" s="876"/>
      <c r="AC4" s="876"/>
      <c r="AD4" s="876"/>
      <c r="AE4" s="876"/>
      <c r="AF4" s="876"/>
      <c r="AG4" s="876"/>
      <c r="AH4" s="876"/>
      <c r="AI4" s="876"/>
      <c r="AJ4" s="876"/>
      <c r="AK4" s="876"/>
      <c r="AL4" s="876"/>
      <c r="AM4" s="876"/>
      <c r="AN4" s="876"/>
      <c r="AO4" s="876"/>
      <c r="AP4" s="876"/>
      <c r="AQ4" s="876"/>
      <c r="AR4" s="876"/>
      <c r="AS4" s="877"/>
    </row>
    <row r="5" spans="1:45" ht="15.6" x14ac:dyDescent="0.3">
      <c r="A5" s="875" t="s">
        <v>329</v>
      </c>
      <c r="B5" s="876"/>
      <c r="C5" s="876"/>
      <c r="D5" s="876"/>
      <c r="E5" s="876"/>
      <c r="F5" s="876"/>
      <c r="G5" s="876"/>
      <c r="H5" s="876"/>
      <c r="I5" s="876"/>
      <c r="J5" s="876"/>
      <c r="K5" s="876"/>
      <c r="L5" s="876"/>
      <c r="M5" s="876"/>
      <c r="N5" s="876"/>
      <c r="O5" s="876"/>
      <c r="P5" s="876"/>
      <c r="Q5" s="876"/>
      <c r="R5" s="876"/>
      <c r="S5" s="876"/>
      <c r="T5" s="876"/>
      <c r="U5" s="876"/>
      <c r="V5" s="876"/>
      <c r="W5" s="876"/>
      <c r="X5" s="876"/>
      <c r="Y5" s="876"/>
      <c r="Z5" s="876"/>
      <c r="AA5" s="876"/>
      <c r="AB5" s="876"/>
      <c r="AC5" s="876"/>
      <c r="AD5" s="876"/>
      <c r="AE5" s="876"/>
      <c r="AF5" s="876"/>
      <c r="AG5" s="876"/>
      <c r="AH5" s="876"/>
      <c r="AI5" s="876"/>
      <c r="AJ5" s="876"/>
      <c r="AK5" s="876"/>
      <c r="AL5" s="876"/>
      <c r="AM5" s="876"/>
      <c r="AN5" s="876"/>
      <c r="AO5" s="876"/>
      <c r="AP5" s="876"/>
      <c r="AQ5" s="876"/>
      <c r="AR5" s="876"/>
      <c r="AS5" s="877"/>
    </row>
    <row r="6" spans="1:45" ht="15.6" x14ac:dyDescent="0.3">
      <c r="A6" s="872">
        <f ca="1">Summary!B8</f>
        <v>44428</v>
      </c>
      <c r="B6" s="873"/>
      <c r="C6" s="873"/>
      <c r="D6" s="873"/>
      <c r="E6" s="873"/>
      <c r="F6" s="873"/>
      <c r="G6" s="873"/>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4"/>
    </row>
    <row r="7" spans="1:45" ht="15.6" x14ac:dyDescent="0.3">
      <c r="A7" s="993"/>
      <c r="B7" s="994"/>
      <c r="C7" s="994"/>
      <c r="D7" s="994"/>
      <c r="E7" s="994"/>
      <c r="F7" s="994"/>
      <c r="G7" s="994"/>
      <c r="H7" s="994"/>
      <c r="I7" s="994"/>
      <c r="J7" s="994"/>
      <c r="K7" s="994"/>
      <c r="L7" s="994"/>
      <c r="M7" s="994"/>
      <c r="N7" s="994"/>
      <c r="O7" s="994"/>
      <c r="P7" s="994"/>
      <c r="Q7" s="994"/>
      <c r="R7" s="994"/>
      <c r="S7" s="994"/>
      <c r="T7" s="994"/>
      <c r="U7" s="994"/>
      <c r="V7" s="994"/>
      <c r="W7" s="994"/>
      <c r="X7" s="994"/>
      <c r="Y7" s="994"/>
      <c r="Z7" s="994"/>
      <c r="AA7" s="994"/>
      <c r="AB7" s="994"/>
      <c r="AC7" s="994"/>
      <c r="AD7" s="994"/>
      <c r="AE7" s="994"/>
      <c r="AF7" s="994"/>
      <c r="AG7" s="994"/>
      <c r="AH7" s="994"/>
      <c r="AI7" s="994"/>
      <c r="AJ7" s="994"/>
      <c r="AK7" s="994"/>
      <c r="AL7" s="994"/>
      <c r="AM7" s="994"/>
      <c r="AN7" s="994"/>
      <c r="AO7" s="994"/>
      <c r="AP7" s="994"/>
      <c r="AQ7" s="994"/>
      <c r="AR7" s="994"/>
      <c r="AS7" s="995"/>
    </row>
    <row r="8" spans="1:45" ht="41.25" customHeight="1" thickBot="1" x14ac:dyDescent="0.3">
      <c r="A8" s="893" t="s">
        <v>215</v>
      </c>
      <c r="B8" s="894"/>
      <c r="C8" s="894"/>
      <c r="D8" s="894"/>
      <c r="E8" s="894"/>
      <c r="F8" s="894"/>
      <c r="G8" s="894"/>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894"/>
      <c r="AK8" s="894"/>
      <c r="AL8" s="894"/>
      <c r="AM8" s="894"/>
      <c r="AN8" s="894"/>
      <c r="AO8" s="894"/>
      <c r="AP8" s="894"/>
      <c r="AQ8" s="894"/>
      <c r="AR8" s="894"/>
      <c r="AS8" s="895"/>
    </row>
    <row r="9" spans="1:45" x14ac:dyDescent="0.25">
      <c r="A9" s="978" t="s">
        <v>107</v>
      </c>
      <c r="B9" s="979"/>
      <c r="C9" s="979"/>
      <c r="D9" s="979"/>
      <c r="E9" s="979"/>
      <c r="F9" s="979"/>
      <c r="G9" s="980"/>
    </row>
    <row r="11" spans="1:45" x14ac:dyDescent="0.25">
      <c r="A11" s="251" t="s">
        <v>239</v>
      </c>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t="s">
        <v>39</v>
      </c>
      <c r="AA11" s="252"/>
      <c r="AB11" s="252"/>
      <c r="AC11" s="252"/>
      <c r="AD11" s="252"/>
      <c r="AE11" s="252"/>
      <c r="AF11" s="252"/>
      <c r="AG11" s="252"/>
      <c r="AH11" s="252"/>
      <c r="AI11" s="252"/>
      <c r="AJ11" s="252"/>
      <c r="AK11" s="252"/>
      <c r="AL11" s="252"/>
      <c r="AM11" s="252"/>
      <c r="AN11" s="252"/>
      <c r="AO11" s="252"/>
      <c r="AP11" s="252"/>
      <c r="AQ11" s="252"/>
      <c r="AR11" s="252"/>
      <c r="AS11" s="253"/>
    </row>
    <row r="12" spans="1:45" x14ac:dyDescent="0.25">
      <c r="A12" s="254" t="s">
        <v>240</v>
      </c>
      <c r="B12" s="25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t="s">
        <v>241</v>
      </c>
      <c r="AC12" s="255"/>
      <c r="AD12" s="255"/>
      <c r="AE12" s="255"/>
      <c r="AF12" s="255"/>
      <c r="AG12" s="255"/>
      <c r="AH12" s="255"/>
      <c r="AI12" s="255"/>
      <c r="AJ12" s="255"/>
      <c r="AK12" s="255"/>
      <c r="AL12" s="255"/>
      <c r="AM12" s="255"/>
      <c r="AN12" s="255"/>
      <c r="AO12" s="255"/>
      <c r="AP12" s="255"/>
      <c r="AQ12" s="255"/>
      <c r="AR12" s="255"/>
      <c r="AS12" s="256"/>
    </row>
    <row r="13" spans="1:45" x14ac:dyDescent="0.25">
      <c r="A13" s="254" t="s">
        <v>242</v>
      </c>
      <c r="B13" s="255"/>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t="s">
        <v>243</v>
      </c>
      <c r="AC13" s="255"/>
      <c r="AD13" s="255"/>
      <c r="AE13" s="255"/>
      <c r="AF13" s="255"/>
      <c r="AG13" s="255"/>
      <c r="AH13" s="255"/>
      <c r="AI13" s="255"/>
      <c r="AJ13" s="255"/>
      <c r="AK13" s="255"/>
      <c r="AL13" s="255"/>
      <c r="AM13" s="255"/>
      <c r="AN13" s="255"/>
      <c r="AO13" s="255"/>
      <c r="AP13" s="255"/>
      <c r="AQ13" s="255"/>
      <c r="AR13" s="255"/>
      <c r="AS13" s="256"/>
    </row>
    <row r="14" spans="1:45" x14ac:dyDescent="0.25">
      <c r="A14" s="254" t="s">
        <v>244</v>
      </c>
      <c r="B14" s="255"/>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6"/>
    </row>
    <row r="15" spans="1:45" x14ac:dyDescent="0.25">
      <c r="A15" s="254" t="s">
        <v>245</v>
      </c>
      <c r="B15" s="255"/>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6"/>
    </row>
    <row r="16" spans="1:45" x14ac:dyDescent="0.25">
      <c r="A16" s="254" t="s">
        <v>246</v>
      </c>
      <c r="B16" s="255"/>
      <c r="C16" s="255"/>
      <c r="D16" s="255"/>
      <c r="E16" s="255"/>
      <c r="F16" s="255"/>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c r="AD16" s="136" t="s">
        <v>209</v>
      </c>
      <c r="AE16" s="613"/>
      <c r="AF16" s="613"/>
      <c r="AG16" s="613"/>
      <c r="AH16" s="613"/>
      <c r="AI16" s="613"/>
      <c r="AJ16" s="255"/>
      <c r="AK16" s="255"/>
      <c r="AL16" s="255"/>
      <c r="AM16" s="255"/>
      <c r="AN16" s="255"/>
      <c r="AO16" s="255"/>
      <c r="AP16" s="255"/>
      <c r="AQ16" s="255"/>
      <c r="AR16" s="255"/>
      <c r="AS16" s="256"/>
    </row>
    <row r="17" spans="1:45" x14ac:dyDescent="0.25">
      <c r="A17" s="254" t="s">
        <v>247</v>
      </c>
      <c r="B17" s="257"/>
      <c r="C17" s="255"/>
      <c r="D17" s="255"/>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614" t="s">
        <v>211</v>
      </c>
      <c r="AE17" s="615"/>
      <c r="AF17" s="615"/>
      <c r="AG17" s="615"/>
      <c r="AH17" s="615"/>
      <c r="AI17" s="615"/>
      <c r="AJ17" s="255"/>
      <c r="AK17" s="255"/>
      <c r="AL17" s="255"/>
      <c r="AM17" s="255"/>
      <c r="AN17" s="255"/>
      <c r="AO17" s="255"/>
      <c r="AP17" s="255"/>
      <c r="AQ17" s="255"/>
      <c r="AR17" s="255"/>
      <c r="AS17" s="256"/>
    </row>
    <row r="18" spans="1:45" ht="15.6" thickBot="1" x14ac:dyDescent="0.3">
      <c r="A18" s="258"/>
      <c r="B18" s="259"/>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2"/>
    </row>
    <row r="19" spans="1:45" ht="17.399999999999999" x14ac:dyDescent="0.3">
      <c r="A19" s="20"/>
      <c r="B19" s="981" t="s">
        <v>441</v>
      </c>
      <c r="C19" s="982"/>
      <c r="D19" s="982"/>
      <c r="E19" s="982"/>
      <c r="F19" s="982"/>
      <c r="G19" s="982"/>
      <c r="H19" s="982"/>
      <c r="I19" s="982"/>
      <c r="J19" s="982"/>
      <c r="K19" s="982"/>
      <c r="L19" s="982"/>
      <c r="M19" s="982"/>
      <c r="N19" s="982"/>
      <c r="O19" s="983"/>
      <c r="P19" s="984" t="s">
        <v>441</v>
      </c>
      <c r="Q19" s="985"/>
      <c r="R19" s="985"/>
      <c r="S19" s="985"/>
      <c r="T19" s="985"/>
      <c r="U19" s="985"/>
      <c r="V19" s="985"/>
      <c r="W19" s="985"/>
      <c r="X19" s="985"/>
      <c r="Y19" s="985"/>
      <c r="Z19" s="985"/>
      <c r="AA19" s="985"/>
      <c r="AB19" s="985"/>
      <c r="AC19" s="986"/>
      <c r="AD19" s="984" t="s">
        <v>441</v>
      </c>
      <c r="AE19" s="985"/>
      <c r="AF19" s="985"/>
      <c r="AG19" s="985"/>
      <c r="AH19" s="985"/>
      <c r="AI19" s="985"/>
      <c r="AJ19" s="985"/>
      <c r="AK19" s="985"/>
      <c r="AL19" s="985"/>
      <c r="AM19" s="985"/>
      <c r="AN19" s="985"/>
      <c r="AO19" s="985"/>
      <c r="AP19" s="985"/>
      <c r="AQ19" s="986"/>
      <c r="AR19" s="281"/>
      <c r="AS19" s="261"/>
    </row>
    <row r="20" spans="1:45" ht="15" x14ac:dyDescent="0.25">
      <c r="A20" s="21"/>
      <c r="B20" s="611" t="s">
        <v>248</v>
      </c>
      <c r="C20" s="612" t="s">
        <v>249</v>
      </c>
      <c r="D20" s="612" t="s">
        <v>250</v>
      </c>
      <c r="E20" s="612" t="s">
        <v>251</v>
      </c>
      <c r="F20" s="612" t="s">
        <v>252</v>
      </c>
      <c r="G20" s="612" t="s">
        <v>253</v>
      </c>
      <c r="H20" s="612" t="s">
        <v>254</v>
      </c>
      <c r="I20" s="612" t="s">
        <v>255</v>
      </c>
      <c r="J20" s="612" t="s">
        <v>256</v>
      </c>
      <c r="K20" s="612" t="s">
        <v>257</v>
      </c>
      <c r="L20" s="612" t="s">
        <v>258</v>
      </c>
      <c r="M20" s="612" t="s">
        <v>259</v>
      </c>
      <c r="N20" s="262"/>
      <c r="O20" s="309"/>
      <c r="P20" s="611" t="s">
        <v>248</v>
      </c>
      <c r="Q20" s="612" t="s">
        <v>249</v>
      </c>
      <c r="R20" s="612" t="s">
        <v>250</v>
      </c>
      <c r="S20" s="612" t="s">
        <v>251</v>
      </c>
      <c r="T20" s="612" t="s">
        <v>252</v>
      </c>
      <c r="U20" s="612" t="s">
        <v>253</v>
      </c>
      <c r="V20" s="612" t="s">
        <v>254</v>
      </c>
      <c r="W20" s="612" t="s">
        <v>255</v>
      </c>
      <c r="X20" s="612" t="s">
        <v>256</v>
      </c>
      <c r="Y20" s="612" t="s">
        <v>257</v>
      </c>
      <c r="Z20" s="612" t="s">
        <v>258</v>
      </c>
      <c r="AA20" s="612" t="s">
        <v>259</v>
      </c>
      <c r="AB20" s="262"/>
      <c r="AC20" s="285"/>
      <c r="AD20" s="611" t="s">
        <v>248</v>
      </c>
      <c r="AE20" s="612" t="s">
        <v>249</v>
      </c>
      <c r="AF20" s="612" t="s">
        <v>250</v>
      </c>
      <c r="AG20" s="612" t="s">
        <v>251</v>
      </c>
      <c r="AH20" s="612" t="s">
        <v>252</v>
      </c>
      <c r="AI20" s="612" t="s">
        <v>253</v>
      </c>
      <c r="AJ20" s="612" t="s">
        <v>260</v>
      </c>
      <c r="AK20" s="612" t="s">
        <v>255</v>
      </c>
      <c r="AL20" s="612" t="s">
        <v>256</v>
      </c>
      <c r="AM20" s="612" t="s">
        <v>257</v>
      </c>
      <c r="AN20" s="612" t="s">
        <v>258</v>
      </c>
      <c r="AO20" s="612" t="s">
        <v>259</v>
      </c>
      <c r="AP20" s="262"/>
      <c r="AQ20" s="285"/>
      <c r="AR20" s="282"/>
      <c r="AS20" s="261"/>
    </row>
    <row r="21" spans="1:45" x14ac:dyDescent="0.25">
      <c r="A21" s="302" t="s">
        <v>261</v>
      </c>
      <c r="B21" s="286"/>
      <c r="C21" s="263"/>
      <c r="D21" s="263"/>
      <c r="E21" s="263"/>
      <c r="F21" s="263"/>
      <c r="G21" s="263"/>
      <c r="H21" s="263"/>
      <c r="I21" s="263"/>
      <c r="J21" s="263"/>
      <c r="K21" s="263"/>
      <c r="L21" s="263"/>
      <c r="M21" s="263"/>
      <c r="N21" s="264"/>
      <c r="O21" s="310"/>
      <c r="P21" s="286"/>
      <c r="Q21" s="263"/>
      <c r="R21" s="263"/>
      <c r="S21" s="263"/>
      <c r="T21" s="263"/>
      <c r="U21" s="263"/>
      <c r="V21" s="263"/>
      <c r="W21" s="263"/>
      <c r="X21" s="263"/>
      <c r="Y21" s="263"/>
      <c r="Z21" s="263"/>
      <c r="AA21" s="263"/>
      <c r="AB21" s="264"/>
      <c r="AC21" s="285"/>
      <c r="AD21" s="286"/>
      <c r="AE21" s="263"/>
      <c r="AF21" s="263"/>
      <c r="AG21" s="263"/>
      <c r="AH21" s="263"/>
      <c r="AI21" s="263"/>
      <c r="AJ21" s="263"/>
      <c r="AK21" s="263"/>
      <c r="AL21" s="263"/>
      <c r="AM21" s="263"/>
      <c r="AN21" s="263"/>
      <c r="AO21" s="263"/>
      <c r="AP21" s="264"/>
      <c r="AQ21" s="285"/>
      <c r="AR21" s="283"/>
      <c r="AS21" s="265"/>
    </row>
    <row r="22" spans="1:45" x14ac:dyDescent="0.25">
      <c r="A22" s="304" t="s">
        <v>80</v>
      </c>
      <c r="B22" s="486"/>
      <c r="C22" s="487"/>
      <c r="D22" s="487"/>
      <c r="E22" s="279"/>
      <c r="F22" s="279"/>
      <c r="G22" s="279"/>
      <c r="H22" s="279"/>
      <c r="I22" s="279"/>
      <c r="J22" s="279"/>
      <c r="K22" s="279"/>
      <c r="L22" s="279"/>
      <c r="M22" s="279"/>
      <c r="N22" s="266"/>
      <c r="O22" s="285"/>
      <c r="P22" s="567"/>
      <c r="Q22" s="487"/>
      <c r="R22" s="487"/>
      <c r="S22" s="487"/>
      <c r="T22" s="279"/>
      <c r="U22" s="279"/>
      <c r="V22" s="279"/>
      <c r="W22" s="279"/>
      <c r="X22" s="279"/>
      <c r="Y22" s="279"/>
      <c r="Z22" s="279"/>
      <c r="AA22" s="279"/>
      <c r="AB22" s="266"/>
      <c r="AC22" s="285"/>
      <c r="AD22" s="486"/>
      <c r="AE22" s="487"/>
      <c r="AF22" s="487"/>
      <c r="AG22" s="487"/>
      <c r="AH22" s="279"/>
      <c r="AI22" s="279"/>
      <c r="AJ22" s="279"/>
      <c r="AK22" s="279"/>
      <c r="AL22" s="279"/>
      <c r="AM22" s="279"/>
      <c r="AN22" s="279"/>
      <c r="AO22" s="280"/>
      <c r="AP22" s="266"/>
      <c r="AQ22" s="285"/>
      <c r="AR22" s="283"/>
      <c r="AS22" s="267"/>
    </row>
    <row r="23" spans="1:45" x14ac:dyDescent="0.25">
      <c r="A23" s="304" t="s">
        <v>262</v>
      </c>
      <c r="B23" s="287"/>
      <c r="C23" s="279"/>
      <c r="D23" s="279"/>
      <c r="E23" s="279"/>
      <c r="F23" s="279"/>
      <c r="G23" s="279"/>
      <c r="H23" s="279"/>
      <c r="I23" s="279"/>
      <c r="J23" s="279"/>
      <c r="K23" s="279"/>
      <c r="L23" s="279"/>
      <c r="M23" s="280"/>
      <c r="N23" s="266"/>
      <c r="O23" s="285"/>
      <c r="P23" s="568"/>
      <c r="Q23" s="279"/>
      <c r="R23" s="279"/>
      <c r="S23" s="279"/>
      <c r="T23" s="279"/>
      <c r="U23" s="279"/>
      <c r="V23" s="279"/>
      <c r="W23" s="279"/>
      <c r="X23" s="279"/>
      <c r="Y23" s="279"/>
      <c r="Z23" s="279"/>
      <c r="AA23" s="279"/>
      <c r="AB23" s="266"/>
      <c r="AC23" s="285"/>
      <c r="AD23" s="287"/>
      <c r="AE23" s="279"/>
      <c r="AF23" s="279"/>
      <c r="AG23" s="487"/>
      <c r="AH23" s="487"/>
      <c r="AI23" s="279"/>
      <c r="AJ23" s="279"/>
      <c r="AK23" s="279"/>
      <c r="AL23" s="279"/>
      <c r="AM23" s="279"/>
      <c r="AN23" s="279"/>
      <c r="AO23" s="280"/>
      <c r="AP23" s="266"/>
      <c r="AQ23" s="285"/>
      <c r="AR23" s="283"/>
      <c r="AS23" s="267"/>
    </row>
    <row r="24" spans="1:45" x14ac:dyDescent="0.25">
      <c r="A24" s="303" t="s">
        <v>263</v>
      </c>
      <c r="B24" s="287"/>
      <c r="C24" s="279"/>
      <c r="D24" s="279"/>
      <c r="E24" s="279"/>
      <c r="F24" s="279"/>
      <c r="G24" s="279"/>
      <c r="H24" s="279"/>
      <c r="I24" s="279"/>
      <c r="J24" s="279"/>
      <c r="K24" s="279"/>
      <c r="L24" s="279"/>
      <c r="M24" s="280"/>
      <c r="N24" s="266"/>
      <c r="O24" s="285"/>
      <c r="P24" s="568"/>
      <c r="Q24" s="279"/>
      <c r="R24" s="279"/>
      <c r="S24" s="279"/>
      <c r="T24" s="279"/>
      <c r="U24" s="279"/>
      <c r="V24" s="279"/>
      <c r="W24" s="279"/>
      <c r="X24" s="279"/>
      <c r="Y24" s="279"/>
      <c r="Z24" s="279"/>
      <c r="AA24" s="279"/>
      <c r="AB24" s="266"/>
      <c r="AC24" s="285"/>
      <c r="AD24" s="287"/>
      <c r="AE24" s="279"/>
      <c r="AF24" s="487"/>
      <c r="AG24" s="487"/>
      <c r="AH24" s="487"/>
      <c r="AI24" s="487"/>
      <c r="AJ24" s="279"/>
      <c r="AK24" s="279"/>
      <c r="AL24" s="279"/>
      <c r="AM24" s="279"/>
      <c r="AN24" s="279"/>
      <c r="AO24" s="280"/>
      <c r="AP24" s="266"/>
      <c r="AQ24" s="285"/>
      <c r="AR24" s="283"/>
      <c r="AS24" s="267"/>
    </row>
    <row r="25" spans="1:45" ht="14.4" thickBot="1" x14ac:dyDescent="0.3">
      <c r="A25" s="305" t="s">
        <v>264</v>
      </c>
      <c r="B25" s="311"/>
      <c r="C25" s="268"/>
      <c r="D25" s="268"/>
      <c r="E25" s="268"/>
      <c r="F25" s="268"/>
      <c r="G25" s="268"/>
      <c r="H25" s="268"/>
      <c r="I25" s="268"/>
      <c r="J25" s="268"/>
      <c r="K25" s="268"/>
      <c r="L25" s="268"/>
      <c r="M25" s="268"/>
      <c r="N25" s="268"/>
      <c r="O25" s="312"/>
      <c r="P25" s="288"/>
      <c r="Q25" s="269"/>
      <c r="R25" s="269"/>
      <c r="S25" s="269"/>
      <c r="T25" s="269"/>
      <c r="U25" s="269"/>
      <c r="V25" s="269"/>
      <c r="W25" s="269"/>
      <c r="X25" s="269"/>
      <c r="Y25" s="269"/>
      <c r="Z25" s="269"/>
      <c r="AA25" s="269"/>
      <c r="AB25" s="269"/>
      <c r="AC25" s="289"/>
      <c r="AD25" s="288"/>
      <c r="AE25" s="269"/>
      <c r="AF25" s="269"/>
      <c r="AG25" s="269"/>
      <c r="AH25" s="269"/>
      <c r="AI25" s="269"/>
      <c r="AJ25" s="269"/>
      <c r="AK25" s="269"/>
      <c r="AL25" s="269"/>
      <c r="AM25" s="269"/>
      <c r="AN25" s="269"/>
      <c r="AO25" s="269"/>
      <c r="AP25" s="269"/>
      <c r="AQ25" s="289"/>
      <c r="AR25" s="284"/>
      <c r="AS25" s="294"/>
    </row>
    <row r="26" spans="1:45" ht="21" x14ac:dyDescent="0.25">
      <c r="A26" s="306"/>
      <c r="B26" s="987" t="s">
        <v>265</v>
      </c>
      <c r="C26" s="988"/>
      <c r="D26" s="988"/>
      <c r="E26" s="988"/>
      <c r="F26" s="988"/>
      <c r="G26" s="988"/>
      <c r="H26" s="988"/>
      <c r="I26" s="988"/>
      <c r="J26" s="988"/>
      <c r="K26" s="988"/>
      <c r="L26" s="988"/>
      <c r="M26" s="988"/>
      <c r="N26" s="270" t="s">
        <v>266</v>
      </c>
      <c r="O26" s="313" t="s">
        <v>86</v>
      </c>
      <c r="P26" s="987" t="s">
        <v>265</v>
      </c>
      <c r="Q26" s="988"/>
      <c r="R26" s="988"/>
      <c r="S26" s="988"/>
      <c r="T26" s="988"/>
      <c r="U26" s="988"/>
      <c r="V26" s="988"/>
      <c r="W26" s="988"/>
      <c r="X26" s="988"/>
      <c r="Y26" s="988"/>
      <c r="Z26" s="988"/>
      <c r="AA26" s="989"/>
      <c r="AB26" s="271" t="s">
        <v>266</v>
      </c>
      <c r="AC26" s="290" t="s">
        <v>86</v>
      </c>
      <c r="AD26" s="987" t="s">
        <v>265</v>
      </c>
      <c r="AE26" s="988"/>
      <c r="AF26" s="988"/>
      <c r="AG26" s="988"/>
      <c r="AH26" s="988"/>
      <c r="AI26" s="988"/>
      <c r="AJ26" s="988"/>
      <c r="AK26" s="988"/>
      <c r="AL26" s="988"/>
      <c r="AM26" s="988"/>
      <c r="AN26" s="988"/>
      <c r="AO26" s="989"/>
      <c r="AP26" s="271" t="s">
        <v>271</v>
      </c>
      <c r="AQ26" s="290" t="s">
        <v>86</v>
      </c>
      <c r="AR26" s="295" t="s">
        <v>271</v>
      </c>
      <c r="AS26" s="296" t="s">
        <v>237</v>
      </c>
    </row>
    <row r="27" spans="1:45" x14ac:dyDescent="0.25">
      <c r="A27" s="564" t="s">
        <v>267</v>
      </c>
      <c r="B27" s="565"/>
      <c r="C27" s="566"/>
      <c r="D27" s="566"/>
      <c r="E27" s="566"/>
      <c r="F27" s="566"/>
      <c r="G27" s="566"/>
      <c r="H27" s="566"/>
      <c r="I27" s="566"/>
      <c r="J27" s="566"/>
      <c r="K27" s="566"/>
      <c r="L27" s="566"/>
      <c r="M27" s="566"/>
      <c r="N27" s="272">
        <f t="shared" ref="N27:N34" si="0">SUM(B27:M27)</f>
        <v>0</v>
      </c>
      <c r="O27" s="600">
        <v>0</v>
      </c>
      <c r="P27" s="565"/>
      <c r="Q27" s="566"/>
      <c r="R27" s="566"/>
      <c r="S27" s="566"/>
      <c r="T27" s="566"/>
      <c r="U27" s="566"/>
      <c r="V27" s="566"/>
      <c r="W27" s="566"/>
      <c r="X27" s="566"/>
      <c r="Y27" s="566"/>
      <c r="Z27" s="566"/>
      <c r="AA27" s="569"/>
      <c r="AB27" s="272">
        <f>SUM(P27:AA27)</f>
        <v>0</v>
      </c>
      <c r="AC27" s="600">
        <v>0</v>
      </c>
      <c r="AD27" s="565"/>
      <c r="AE27" s="566"/>
      <c r="AF27" s="566"/>
      <c r="AG27" s="566"/>
      <c r="AH27" s="566"/>
      <c r="AI27" s="566"/>
      <c r="AJ27" s="566"/>
      <c r="AK27" s="566"/>
      <c r="AL27" s="566"/>
      <c r="AM27" s="566"/>
      <c r="AN27" s="566"/>
      <c r="AO27" s="569"/>
      <c r="AP27" s="272">
        <f>SUM(AD27:AO27)</f>
        <v>0</v>
      </c>
      <c r="AQ27" s="601">
        <v>0</v>
      </c>
      <c r="AR27" s="297">
        <f t="shared" ref="AR27:AR34" si="1">N27+AB27+AP27</f>
        <v>0</v>
      </c>
      <c r="AS27" s="604">
        <f>(N27*O27)+(AB27*AC27)+(AP27*AQ27)</f>
        <v>0</v>
      </c>
    </row>
    <row r="28" spans="1:45" x14ac:dyDescent="0.25">
      <c r="A28" s="564" t="s">
        <v>267</v>
      </c>
      <c r="B28" s="565"/>
      <c r="C28" s="566"/>
      <c r="D28" s="566"/>
      <c r="E28" s="566"/>
      <c r="F28" s="566"/>
      <c r="G28" s="566"/>
      <c r="H28" s="566"/>
      <c r="I28" s="566"/>
      <c r="J28" s="566"/>
      <c r="K28" s="566"/>
      <c r="L28" s="566"/>
      <c r="M28" s="569"/>
      <c r="N28" s="273">
        <f t="shared" si="0"/>
        <v>0</v>
      </c>
      <c r="O28" s="600">
        <v>0</v>
      </c>
      <c r="P28" s="565"/>
      <c r="Q28" s="566"/>
      <c r="R28" s="566"/>
      <c r="S28" s="566"/>
      <c r="T28" s="566"/>
      <c r="U28" s="566"/>
      <c r="V28" s="566"/>
      <c r="W28" s="566"/>
      <c r="X28" s="566"/>
      <c r="Y28" s="566"/>
      <c r="Z28" s="566"/>
      <c r="AA28" s="569"/>
      <c r="AB28" s="273">
        <f t="shared" ref="AB28:AB34" si="2">SUM(P28:AA28)</f>
        <v>0</v>
      </c>
      <c r="AC28" s="600">
        <v>0</v>
      </c>
      <c r="AD28" s="565"/>
      <c r="AE28" s="566"/>
      <c r="AF28" s="566"/>
      <c r="AG28" s="566"/>
      <c r="AH28" s="566"/>
      <c r="AI28" s="566"/>
      <c r="AJ28" s="566"/>
      <c r="AK28" s="566"/>
      <c r="AL28" s="566"/>
      <c r="AM28" s="566"/>
      <c r="AN28" s="566"/>
      <c r="AO28" s="569"/>
      <c r="AP28" s="273">
        <f t="shared" ref="AP28:AP34" si="3">SUM(AD28:AO28)</f>
        <v>0</v>
      </c>
      <c r="AQ28" s="601">
        <v>0</v>
      </c>
      <c r="AR28" s="297">
        <f t="shared" si="1"/>
        <v>0</v>
      </c>
      <c r="AS28" s="605">
        <f t="shared" ref="AS28:AS43" si="4">(N28*O28)+(AB28*AC28)+(AP28*AQ28)</f>
        <v>0</v>
      </c>
    </row>
    <row r="29" spans="1:45" x14ac:dyDescent="0.25">
      <c r="A29" s="564" t="s">
        <v>267</v>
      </c>
      <c r="B29" s="565"/>
      <c r="C29" s="566"/>
      <c r="D29" s="566"/>
      <c r="E29" s="566"/>
      <c r="F29" s="566"/>
      <c r="G29" s="566"/>
      <c r="H29" s="566"/>
      <c r="I29" s="566"/>
      <c r="J29" s="566"/>
      <c r="K29" s="566"/>
      <c r="L29" s="566"/>
      <c r="M29" s="569"/>
      <c r="N29" s="273">
        <f t="shared" si="0"/>
        <v>0</v>
      </c>
      <c r="O29" s="600">
        <v>0</v>
      </c>
      <c r="P29" s="565"/>
      <c r="Q29" s="566"/>
      <c r="R29" s="566"/>
      <c r="S29" s="566"/>
      <c r="T29" s="566"/>
      <c r="U29" s="566"/>
      <c r="V29" s="566"/>
      <c r="W29" s="566"/>
      <c r="X29" s="566"/>
      <c r="Y29" s="566"/>
      <c r="Z29" s="566"/>
      <c r="AA29" s="569"/>
      <c r="AB29" s="273">
        <f t="shared" si="2"/>
        <v>0</v>
      </c>
      <c r="AC29" s="600">
        <v>0</v>
      </c>
      <c r="AD29" s="565"/>
      <c r="AE29" s="566"/>
      <c r="AF29" s="566"/>
      <c r="AG29" s="566"/>
      <c r="AH29" s="566"/>
      <c r="AI29" s="566"/>
      <c r="AJ29" s="566"/>
      <c r="AK29" s="566"/>
      <c r="AL29" s="566"/>
      <c r="AM29" s="566"/>
      <c r="AN29" s="566"/>
      <c r="AO29" s="569"/>
      <c r="AP29" s="273">
        <f t="shared" si="3"/>
        <v>0</v>
      </c>
      <c r="AQ29" s="601">
        <v>0</v>
      </c>
      <c r="AR29" s="297">
        <f t="shared" si="1"/>
        <v>0</v>
      </c>
      <c r="AS29" s="605">
        <f t="shared" si="4"/>
        <v>0</v>
      </c>
    </row>
    <row r="30" spans="1:45" x14ac:dyDescent="0.25">
      <c r="A30" s="564" t="s">
        <v>267</v>
      </c>
      <c r="B30" s="565"/>
      <c r="C30" s="566"/>
      <c r="D30" s="566"/>
      <c r="E30" s="566"/>
      <c r="F30" s="566"/>
      <c r="G30" s="566"/>
      <c r="H30" s="566"/>
      <c r="I30" s="566"/>
      <c r="J30" s="566"/>
      <c r="K30" s="566"/>
      <c r="L30" s="566"/>
      <c r="M30" s="569"/>
      <c r="N30" s="273">
        <f t="shared" si="0"/>
        <v>0</v>
      </c>
      <c r="O30" s="600">
        <v>0</v>
      </c>
      <c r="P30" s="565"/>
      <c r="Q30" s="566"/>
      <c r="R30" s="566"/>
      <c r="S30" s="566"/>
      <c r="T30" s="566"/>
      <c r="U30" s="566"/>
      <c r="V30" s="566"/>
      <c r="W30" s="566"/>
      <c r="X30" s="566"/>
      <c r="Y30" s="566"/>
      <c r="Z30" s="566"/>
      <c r="AA30" s="569"/>
      <c r="AB30" s="273">
        <f t="shared" si="2"/>
        <v>0</v>
      </c>
      <c r="AC30" s="600">
        <v>0</v>
      </c>
      <c r="AD30" s="565"/>
      <c r="AE30" s="566"/>
      <c r="AF30" s="566"/>
      <c r="AG30" s="566"/>
      <c r="AH30" s="566"/>
      <c r="AI30" s="566"/>
      <c r="AJ30" s="566"/>
      <c r="AK30" s="566"/>
      <c r="AL30" s="566"/>
      <c r="AM30" s="566"/>
      <c r="AN30" s="566"/>
      <c r="AO30" s="569"/>
      <c r="AP30" s="273">
        <f t="shared" si="3"/>
        <v>0</v>
      </c>
      <c r="AQ30" s="601">
        <v>0</v>
      </c>
      <c r="AR30" s="297">
        <f t="shared" si="1"/>
        <v>0</v>
      </c>
      <c r="AS30" s="605">
        <f t="shared" si="4"/>
        <v>0</v>
      </c>
    </row>
    <row r="31" spans="1:45" x14ac:dyDescent="0.25">
      <c r="A31" s="564" t="s">
        <v>267</v>
      </c>
      <c r="B31" s="565"/>
      <c r="C31" s="566"/>
      <c r="D31" s="566"/>
      <c r="E31" s="566"/>
      <c r="F31" s="566"/>
      <c r="G31" s="566"/>
      <c r="H31" s="566"/>
      <c r="I31" s="566"/>
      <c r="J31" s="566"/>
      <c r="K31" s="566"/>
      <c r="L31" s="566"/>
      <c r="M31" s="569"/>
      <c r="N31" s="273">
        <f t="shared" si="0"/>
        <v>0</v>
      </c>
      <c r="O31" s="600">
        <v>0</v>
      </c>
      <c r="P31" s="565"/>
      <c r="Q31" s="566"/>
      <c r="R31" s="566"/>
      <c r="S31" s="566"/>
      <c r="T31" s="566"/>
      <c r="U31" s="566"/>
      <c r="V31" s="566"/>
      <c r="W31" s="566"/>
      <c r="X31" s="566"/>
      <c r="Y31" s="566"/>
      <c r="Z31" s="566"/>
      <c r="AA31" s="569"/>
      <c r="AB31" s="273">
        <f t="shared" si="2"/>
        <v>0</v>
      </c>
      <c r="AC31" s="600">
        <v>0</v>
      </c>
      <c r="AD31" s="565"/>
      <c r="AE31" s="566"/>
      <c r="AF31" s="566"/>
      <c r="AG31" s="566"/>
      <c r="AH31" s="566"/>
      <c r="AI31" s="566"/>
      <c r="AJ31" s="566"/>
      <c r="AK31" s="566"/>
      <c r="AL31" s="566"/>
      <c r="AM31" s="566"/>
      <c r="AN31" s="566"/>
      <c r="AO31" s="569"/>
      <c r="AP31" s="273">
        <f t="shared" si="3"/>
        <v>0</v>
      </c>
      <c r="AQ31" s="601">
        <v>0</v>
      </c>
      <c r="AR31" s="297">
        <f t="shared" si="1"/>
        <v>0</v>
      </c>
      <c r="AS31" s="605">
        <f t="shared" si="4"/>
        <v>0</v>
      </c>
    </row>
    <row r="32" spans="1:45" x14ac:dyDescent="0.25">
      <c r="A32" s="564" t="s">
        <v>267</v>
      </c>
      <c r="B32" s="565"/>
      <c r="C32" s="566"/>
      <c r="D32" s="566"/>
      <c r="E32" s="566"/>
      <c r="F32" s="566"/>
      <c r="G32" s="566"/>
      <c r="H32" s="566"/>
      <c r="I32" s="566"/>
      <c r="J32" s="566"/>
      <c r="K32" s="566"/>
      <c r="L32" s="566"/>
      <c r="M32" s="569"/>
      <c r="N32" s="273">
        <f t="shared" si="0"/>
        <v>0</v>
      </c>
      <c r="O32" s="600">
        <v>0</v>
      </c>
      <c r="P32" s="565"/>
      <c r="Q32" s="566"/>
      <c r="R32" s="566"/>
      <c r="S32" s="566"/>
      <c r="T32" s="566"/>
      <c r="U32" s="566"/>
      <c r="V32" s="566"/>
      <c r="W32" s="566"/>
      <c r="X32" s="566"/>
      <c r="Y32" s="566"/>
      <c r="Z32" s="566"/>
      <c r="AA32" s="569"/>
      <c r="AB32" s="273">
        <f t="shared" si="2"/>
        <v>0</v>
      </c>
      <c r="AC32" s="600">
        <v>0</v>
      </c>
      <c r="AD32" s="565"/>
      <c r="AE32" s="566"/>
      <c r="AF32" s="566"/>
      <c r="AG32" s="566"/>
      <c r="AH32" s="566"/>
      <c r="AI32" s="566"/>
      <c r="AJ32" s="566"/>
      <c r="AK32" s="566"/>
      <c r="AL32" s="566"/>
      <c r="AM32" s="566"/>
      <c r="AN32" s="566"/>
      <c r="AO32" s="569"/>
      <c r="AP32" s="273">
        <f t="shared" si="3"/>
        <v>0</v>
      </c>
      <c r="AQ32" s="601">
        <v>0</v>
      </c>
      <c r="AR32" s="297">
        <f t="shared" si="1"/>
        <v>0</v>
      </c>
      <c r="AS32" s="605">
        <f t="shared" si="4"/>
        <v>0</v>
      </c>
    </row>
    <row r="33" spans="1:45" x14ac:dyDescent="0.25">
      <c r="A33" s="564" t="s">
        <v>267</v>
      </c>
      <c r="B33" s="565"/>
      <c r="C33" s="566"/>
      <c r="D33" s="566"/>
      <c r="E33" s="566"/>
      <c r="F33" s="566"/>
      <c r="G33" s="566"/>
      <c r="H33" s="566"/>
      <c r="I33" s="566"/>
      <c r="J33" s="566"/>
      <c r="K33" s="566"/>
      <c r="L33" s="566"/>
      <c r="M33" s="569"/>
      <c r="N33" s="273">
        <f t="shared" si="0"/>
        <v>0</v>
      </c>
      <c r="O33" s="600">
        <v>0</v>
      </c>
      <c r="P33" s="565"/>
      <c r="Q33" s="566"/>
      <c r="R33" s="566"/>
      <c r="S33" s="566"/>
      <c r="T33" s="566"/>
      <c r="U33" s="566"/>
      <c r="V33" s="566"/>
      <c r="W33" s="566"/>
      <c r="X33" s="566"/>
      <c r="Y33" s="566"/>
      <c r="Z33" s="566"/>
      <c r="AA33" s="569"/>
      <c r="AB33" s="273">
        <f t="shared" si="2"/>
        <v>0</v>
      </c>
      <c r="AC33" s="600">
        <v>0</v>
      </c>
      <c r="AD33" s="565"/>
      <c r="AE33" s="566"/>
      <c r="AF33" s="566"/>
      <c r="AG33" s="566"/>
      <c r="AH33" s="566"/>
      <c r="AI33" s="566"/>
      <c r="AJ33" s="566"/>
      <c r="AK33" s="566"/>
      <c r="AL33" s="566"/>
      <c r="AM33" s="566"/>
      <c r="AN33" s="566"/>
      <c r="AO33" s="569"/>
      <c r="AP33" s="273">
        <f t="shared" si="3"/>
        <v>0</v>
      </c>
      <c r="AQ33" s="601">
        <v>0</v>
      </c>
      <c r="AR33" s="297">
        <f t="shared" si="1"/>
        <v>0</v>
      </c>
      <c r="AS33" s="605">
        <f t="shared" si="4"/>
        <v>0</v>
      </c>
    </row>
    <row r="34" spans="1:45" x14ac:dyDescent="0.25">
      <c r="A34" s="564" t="s">
        <v>267</v>
      </c>
      <c r="B34" s="565"/>
      <c r="C34" s="566"/>
      <c r="D34" s="566"/>
      <c r="E34" s="566"/>
      <c r="F34" s="566"/>
      <c r="G34" s="566"/>
      <c r="H34" s="566"/>
      <c r="I34" s="566"/>
      <c r="J34" s="566"/>
      <c r="K34" s="566"/>
      <c r="L34" s="566"/>
      <c r="M34" s="569"/>
      <c r="N34" s="273">
        <f t="shared" si="0"/>
        <v>0</v>
      </c>
      <c r="O34" s="600">
        <v>0</v>
      </c>
      <c r="P34" s="565"/>
      <c r="Q34" s="566"/>
      <c r="R34" s="566"/>
      <c r="S34" s="566"/>
      <c r="T34" s="566"/>
      <c r="U34" s="566"/>
      <c r="V34" s="566"/>
      <c r="W34" s="566"/>
      <c r="X34" s="566"/>
      <c r="Y34" s="566"/>
      <c r="Z34" s="566"/>
      <c r="AA34" s="569"/>
      <c r="AB34" s="273">
        <f t="shared" si="2"/>
        <v>0</v>
      </c>
      <c r="AC34" s="600">
        <v>0</v>
      </c>
      <c r="AD34" s="565"/>
      <c r="AE34" s="566"/>
      <c r="AF34" s="566"/>
      <c r="AG34" s="566"/>
      <c r="AH34" s="566"/>
      <c r="AI34" s="566"/>
      <c r="AJ34" s="566"/>
      <c r="AK34" s="566"/>
      <c r="AL34" s="566"/>
      <c r="AM34" s="566"/>
      <c r="AN34" s="566"/>
      <c r="AO34" s="569"/>
      <c r="AP34" s="273">
        <f t="shared" si="3"/>
        <v>0</v>
      </c>
      <c r="AQ34" s="601">
        <v>0</v>
      </c>
      <c r="AR34" s="297">
        <f t="shared" si="1"/>
        <v>0</v>
      </c>
      <c r="AS34" s="605">
        <f t="shared" si="4"/>
        <v>0</v>
      </c>
    </row>
    <row r="35" spans="1:45" x14ac:dyDescent="0.25">
      <c r="A35" s="307" t="s">
        <v>268</v>
      </c>
      <c r="B35" s="314"/>
      <c r="C35" s="268"/>
      <c r="D35" s="268"/>
      <c r="E35" s="268"/>
      <c r="F35" s="268"/>
      <c r="G35" s="268"/>
      <c r="H35" s="268"/>
      <c r="I35" s="268"/>
      <c r="J35" s="268"/>
      <c r="K35" s="268"/>
      <c r="L35" s="268"/>
      <c r="M35" s="268"/>
      <c r="N35" s="274"/>
      <c r="O35" s="291"/>
      <c r="P35" s="288"/>
      <c r="Q35" s="269"/>
      <c r="R35" s="269"/>
      <c r="S35" s="269"/>
      <c r="T35" s="269"/>
      <c r="U35" s="269"/>
      <c r="V35" s="269"/>
      <c r="W35" s="269"/>
      <c r="X35" s="269"/>
      <c r="Y35" s="269"/>
      <c r="Z35" s="269"/>
      <c r="AA35" s="269"/>
      <c r="AB35" s="274"/>
      <c r="AC35" s="291"/>
      <c r="AD35" s="288"/>
      <c r="AE35" s="269"/>
      <c r="AF35" s="269"/>
      <c r="AG35" s="269"/>
      <c r="AH35" s="269"/>
      <c r="AI35" s="269"/>
      <c r="AJ35" s="269"/>
      <c r="AK35" s="269"/>
      <c r="AL35" s="269"/>
      <c r="AM35" s="269"/>
      <c r="AN35" s="269"/>
      <c r="AO35" s="269"/>
      <c r="AP35" s="274"/>
      <c r="AQ35" s="602"/>
      <c r="AR35" s="298"/>
      <c r="AS35" s="606"/>
    </row>
    <row r="36" spans="1:45" x14ac:dyDescent="0.25">
      <c r="A36" s="564" t="s">
        <v>267</v>
      </c>
      <c r="B36" s="565"/>
      <c r="C36" s="566"/>
      <c r="D36" s="566"/>
      <c r="E36" s="566"/>
      <c r="F36" s="566"/>
      <c r="G36" s="566"/>
      <c r="H36" s="566"/>
      <c r="I36" s="566"/>
      <c r="J36" s="566"/>
      <c r="K36" s="566"/>
      <c r="L36" s="566"/>
      <c r="M36" s="569"/>
      <c r="N36" s="273">
        <f>SUM(B36:M36)</f>
        <v>0</v>
      </c>
      <c r="O36" s="600">
        <v>0</v>
      </c>
      <c r="P36" s="565"/>
      <c r="Q36" s="566"/>
      <c r="R36" s="566"/>
      <c r="S36" s="566"/>
      <c r="T36" s="566"/>
      <c r="U36" s="566"/>
      <c r="V36" s="566"/>
      <c r="W36" s="566"/>
      <c r="X36" s="566"/>
      <c r="Y36" s="566"/>
      <c r="Z36" s="566"/>
      <c r="AA36" s="569"/>
      <c r="AB36" s="273">
        <f>SUM(P36:AA36)</f>
        <v>0</v>
      </c>
      <c r="AC36" s="600">
        <v>0</v>
      </c>
      <c r="AD36" s="565"/>
      <c r="AE36" s="566"/>
      <c r="AF36" s="566"/>
      <c r="AG36" s="566"/>
      <c r="AH36" s="566"/>
      <c r="AI36" s="566"/>
      <c r="AJ36" s="566"/>
      <c r="AK36" s="566"/>
      <c r="AL36" s="566"/>
      <c r="AM36" s="566"/>
      <c r="AN36" s="566"/>
      <c r="AO36" s="569"/>
      <c r="AP36" s="273">
        <f>SUM(AD36:AO36)</f>
        <v>0</v>
      </c>
      <c r="AQ36" s="601">
        <v>0</v>
      </c>
      <c r="AR36" s="297">
        <f t="shared" ref="AR36:AR43" si="5">N36+AB36+AP36</f>
        <v>0</v>
      </c>
      <c r="AS36" s="605">
        <f t="shared" si="4"/>
        <v>0</v>
      </c>
    </row>
    <row r="37" spans="1:45" x14ac:dyDescent="0.25">
      <c r="A37" s="564" t="s">
        <v>267</v>
      </c>
      <c r="B37" s="565"/>
      <c r="C37" s="566"/>
      <c r="D37" s="566"/>
      <c r="E37" s="566"/>
      <c r="F37" s="566"/>
      <c r="G37" s="566"/>
      <c r="H37" s="566"/>
      <c r="I37" s="566"/>
      <c r="J37" s="566"/>
      <c r="K37" s="566"/>
      <c r="L37" s="566"/>
      <c r="M37" s="569"/>
      <c r="N37" s="273">
        <f t="shared" ref="N37:N43" si="6">SUM(B37:M37)</f>
        <v>0</v>
      </c>
      <c r="O37" s="600">
        <v>0</v>
      </c>
      <c r="P37" s="565"/>
      <c r="Q37" s="566"/>
      <c r="R37" s="566"/>
      <c r="S37" s="566"/>
      <c r="T37" s="566"/>
      <c r="U37" s="566"/>
      <c r="V37" s="566"/>
      <c r="W37" s="566"/>
      <c r="X37" s="566"/>
      <c r="Y37" s="566"/>
      <c r="Z37" s="566"/>
      <c r="AA37" s="569"/>
      <c r="AB37" s="273">
        <f t="shared" ref="AB37:AB43" si="7">SUM(P37:AA37)</f>
        <v>0</v>
      </c>
      <c r="AC37" s="600">
        <v>0</v>
      </c>
      <c r="AD37" s="565"/>
      <c r="AE37" s="566"/>
      <c r="AF37" s="566"/>
      <c r="AG37" s="566"/>
      <c r="AH37" s="566"/>
      <c r="AI37" s="566"/>
      <c r="AJ37" s="566"/>
      <c r="AK37" s="566"/>
      <c r="AL37" s="566"/>
      <c r="AM37" s="566"/>
      <c r="AN37" s="566"/>
      <c r="AO37" s="569"/>
      <c r="AP37" s="273">
        <f t="shared" ref="AP37:AP43" si="8">SUM(AD37:AO37)</f>
        <v>0</v>
      </c>
      <c r="AQ37" s="601">
        <v>0</v>
      </c>
      <c r="AR37" s="297">
        <f t="shared" si="5"/>
        <v>0</v>
      </c>
      <c r="AS37" s="605">
        <f t="shared" si="4"/>
        <v>0</v>
      </c>
    </row>
    <row r="38" spans="1:45" x14ac:dyDescent="0.25">
      <c r="A38" s="564" t="s">
        <v>267</v>
      </c>
      <c r="B38" s="565"/>
      <c r="C38" s="566"/>
      <c r="D38" s="566"/>
      <c r="E38" s="566"/>
      <c r="F38" s="566"/>
      <c r="G38" s="566"/>
      <c r="H38" s="566"/>
      <c r="I38" s="566"/>
      <c r="J38" s="566"/>
      <c r="K38" s="566"/>
      <c r="L38" s="566"/>
      <c r="M38" s="569"/>
      <c r="N38" s="273">
        <f t="shared" si="6"/>
        <v>0</v>
      </c>
      <c r="O38" s="600">
        <v>0</v>
      </c>
      <c r="P38" s="565"/>
      <c r="Q38" s="566"/>
      <c r="R38" s="566"/>
      <c r="S38" s="566"/>
      <c r="T38" s="566"/>
      <c r="U38" s="566"/>
      <c r="V38" s="566"/>
      <c r="W38" s="566"/>
      <c r="X38" s="566"/>
      <c r="Y38" s="566"/>
      <c r="Z38" s="566"/>
      <c r="AA38" s="569"/>
      <c r="AB38" s="273">
        <f t="shared" si="7"/>
        <v>0</v>
      </c>
      <c r="AC38" s="600">
        <v>0</v>
      </c>
      <c r="AD38" s="565"/>
      <c r="AE38" s="566"/>
      <c r="AF38" s="566"/>
      <c r="AG38" s="566"/>
      <c r="AH38" s="566"/>
      <c r="AI38" s="566"/>
      <c r="AJ38" s="566"/>
      <c r="AK38" s="566"/>
      <c r="AL38" s="566"/>
      <c r="AM38" s="566"/>
      <c r="AN38" s="566"/>
      <c r="AO38" s="569"/>
      <c r="AP38" s="273">
        <f t="shared" si="8"/>
        <v>0</v>
      </c>
      <c r="AQ38" s="603">
        <v>0</v>
      </c>
      <c r="AR38" s="297">
        <f t="shared" si="5"/>
        <v>0</v>
      </c>
      <c r="AS38" s="605">
        <f t="shared" si="4"/>
        <v>0</v>
      </c>
    </row>
    <row r="39" spans="1:45" x14ac:dyDescent="0.25">
      <c r="A39" s="564" t="s">
        <v>267</v>
      </c>
      <c r="B39" s="565"/>
      <c r="C39" s="566"/>
      <c r="D39" s="566"/>
      <c r="E39" s="566"/>
      <c r="F39" s="566"/>
      <c r="G39" s="566"/>
      <c r="H39" s="566"/>
      <c r="I39" s="566"/>
      <c r="J39" s="566"/>
      <c r="K39" s="566"/>
      <c r="L39" s="566"/>
      <c r="M39" s="569"/>
      <c r="N39" s="273">
        <f t="shared" si="6"/>
        <v>0</v>
      </c>
      <c r="O39" s="600">
        <v>0</v>
      </c>
      <c r="P39" s="565"/>
      <c r="Q39" s="566"/>
      <c r="R39" s="566"/>
      <c r="S39" s="566"/>
      <c r="T39" s="566"/>
      <c r="U39" s="566"/>
      <c r="V39" s="566"/>
      <c r="W39" s="566"/>
      <c r="X39" s="566"/>
      <c r="Y39" s="566"/>
      <c r="Z39" s="566"/>
      <c r="AA39" s="569"/>
      <c r="AB39" s="273">
        <f t="shared" si="7"/>
        <v>0</v>
      </c>
      <c r="AC39" s="600">
        <v>0</v>
      </c>
      <c r="AD39" s="565"/>
      <c r="AE39" s="566"/>
      <c r="AF39" s="566"/>
      <c r="AG39" s="566"/>
      <c r="AH39" s="566"/>
      <c r="AI39" s="566"/>
      <c r="AJ39" s="566"/>
      <c r="AK39" s="566"/>
      <c r="AL39" s="566"/>
      <c r="AM39" s="566"/>
      <c r="AN39" s="566"/>
      <c r="AO39" s="569"/>
      <c r="AP39" s="273">
        <f t="shared" si="8"/>
        <v>0</v>
      </c>
      <c r="AQ39" s="603">
        <v>0</v>
      </c>
      <c r="AR39" s="297">
        <f t="shared" si="5"/>
        <v>0</v>
      </c>
      <c r="AS39" s="605">
        <f t="shared" si="4"/>
        <v>0</v>
      </c>
    </row>
    <row r="40" spans="1:45" x14ac:dyDescent="0.25">
      <c r="A40" s="564" t="s">
        <v>267</v>
      </c>
      <c r="B40" s="565"/>
      <c r="C40" s="566"/>
      <c r="D40" s="566"/>
      <c r="E40" s="566"/>
      <c r="F40" s="566"/>
      <c r="G40" s="566"/>
      <c r="H40" s="566"/>
      <c r="I40" s="566"/>
      <c r="J40" s="566"/>
      <c r="K40" s="566"/>
      <c r="L40" s="566"/>
      <c r="M40" s="569"/>
      <c r="N40" s="273">
        <f t="shared" si="6"/>
        <v>0</v>
      </c>
      <c r="O40" s="600">
        <v>0</v>
      </c>
      <c r="P40" s="565"/>
      <c r="Q40" s="566"/>
      <c r="R40" s="566"/>
      <c r="S40" s="566"/>
      <c r="T40" s="566"/>
      <c r="U40" s="566"/>
      <c r="V40" s="566"/>
      <c r="W40" s="566"/>
      <c r="X40" s="566"/>
      <c r="Y40" s="566"/>
      <c r="Z40" s="566"/>
      <c r="AA40" s="569"/>
      <c r="AB40" s="273">
        <f t="shared" si="7"/>
        <v>0</v>
      </c>
      <c r="AC40" s="600">
        <v>0</v>
      </c>
      <c r="AD40" s="565"/>
      <c r="AE40" s="566"/>
      <c r="AF40" s="566"/>
      <c r="AG40" s="566"/>
      <c r="AH40" s="566"/>
      <c r="AI40" s="566"/>
      <c r="AJ40" s="566"/>
      <c r="AK40" s="566"/>
      <c r="AL40" s="566"/>
      <c r="AM40" s="566"/>
      <c r="AN40" s="566"/>
      <c r="AO40" s="569"/>
      <c r="AP40" s="273">
        <f t="shared" si="8"/>
        <v>0</v>
      </c>
      <c r="AQ40" s="603">
        <v>0</v>
      </c>
      <c r="AR40" s="297">
        <f t="shared" si="5"/>
        <v>0</v>
      </c>
      <c r="AS40" s="605">
        <f t="shared" si="4"/>
        <v>0</v>
      </c>
    </row>
    <row r="41" spans="1:45" x14ac:dyDescent="0.25">
      <c r="A41" s="564" t="s">
        <v>267</v>
      </c>
      <c r="B41" s="565"/>
      <c r="C41" s="566"/>
      <c r="D41" s="566"/>
      <c r="E41" s="566"/>
      <c r="F41" s="566"/>
      <c r="G41" s="566"/>
      <c r="H41" s="566"/>
      <c r="I41" s="566"/>
      <c r="J41" s="566"/>
      <c r="K41" s="566"/>
      <c r="L41" s="566"/>
      <c r="M41" s="569"/>
      <c r="N41" s="273">
        <f t="shared" si="6"/>
        <v>0</v>
      </c>
      <c r="O41" s="600">
        <v>0</v>
      </c>
      <c r="P41" s="565"/>
      <c r="Q41" s="566"/>
      <c r="R41" s="566"/>
      <c r="S41" s="566"/>
      <c r="T41" s="566"/>
      <c r="U41" s="566"/>
      <c r="V41" s="566"/>
      <c r="W41" s="566"/>
      <c r="X41" s="566"/>
      <c r="Y41" s="566"/>
      <c r="Z41" s="566"/>
      <c r="AA41" s="569"/>
      <c r="AB41" s="273">
        <f t="shared" si="7"/>
        <v>0</v>
      </c>
      <c r="AC41" s="600">
        <v>0</v>
      </c>
      <c r="AD41" s="565"/>
      <c r="AE41" s="566"/>
      <c r="AF41" s="566"/>
      <c r="AG41" s="566"/>
      <c r="AH41" s="566"/>
      <c r="AI41" s="566"/>
      <c r="AJ41" s="566"/>
      <c r="AK41" s="566"/>
      <c r="AL41" s="566"/>
      <c r="AM41" s="566"/>
      <c r="AN41" s="566"/>
      <c r="AO41" s="569"/>
      <c r="AP41" s="273">
        <f t="shared" si="8"/>
        <v>0</v>
      </c>
      <c r="AQ41" s="603">
        <v>0</v>
      </c>
      <c r="AR41" s="297">
        <f t="shared" si="5"/>
        <v>0</v>
      </c>
      <c r="AS41" s="605">
        <f t="shared" si="4"/>
        <v>0</v>
      </c>
    </row>
    <row r="42" spans="1:45" x14ac:dyDescent="0.25">
      <c r="A42" s="564" t="s">
        <v>267</v>
      </c>
      <c r="B42" s="565"/>
      <c r="C42" s="566"/>
      <c r="D42" s="566"/>
      <c r="E42" s="566"/>
      <c r="F42" s="566"/>
      <c r="G42" s="566"/>
      <c r="H42" s="566"/>
      <c r="I42" s="566"/>
      <c r="J42" s="566"/>
      <c r="K42" s="566"/>
      <c r="L42" s="566"/>
      <c r="M42" s="569"/>
      <c r="N42" s="273">
        <f t="shared" si="6"/>
        <v>0</v>
      </c>
      <c r="O42" s="600">
        <v>0</v>
      </c>
      <c r="P42" s="565"/>
      <c r="Q42" s="566"/>
      <c r="R42" s="566"/>
      <c r="S42" s="566"/>
      <c r="T42" s="566"/>
      <c r="U42" s="566"/>
      <c r="V42" s="566"/>
      <c r="W42" s="566"/>
      <c r="X42" s="566"/>
      <c r="Y42" s="566"/>
      <c r="Z42" s="566"/>
      <c r="AA42" s="569"/>
      <c r="AB42" s="273">
        <f t="shared" si="7"/>
        <v>0</v>
      </c>
      <c r="AC42" s="600">
        <v>0</v>
      </c>
      <c r="AD42" s="565"/>
      <c r="AE42" s="566"/>
      <c r="AF42" s="566"/>
      <c r="AG42" s="566"/>
      <c r="AH42" s="566"/>
      <c r="AI42" s="566"/>
      <c r="AJ42" s="566"/>
      <c r="AK42" s="566"/>
      <c r="AL42" s="566"/>
      <c r="AM42" s="566"/>
      <c r="AN42" s="566"/>
      <c r="AO42" s="569"/>
      <c r="AP42" s="273">
        <f t="shared" si="8"/>
        <v>0</v>
      </c>
      <c r="AQ42" s="603">
        <v>0</v>
      </c>
      <c r="AR42" s="297">
        <f t="shared" si="5"/>
        <v>0</v>
      </c>
      <c r="AS42" s="605">
        <f t="shared" si="4"/>
        <v>0</v>
      </c>
    </row>
    <row r="43" spans="1:45" x14ac:dyDescent="0.25">
      <c r="A43" s="564" t="s">
        <v>267</v>
      </c>
      <c r="B43" s="565"/>
      <c r="C43" s="566"/>
      <c r="D43" s="566"/>
      <c r="E43" s="566"/>
      <c r="F43" s="566"/>
      <c r="G43" s="566"/>
      <c r="H43" s="566"/>
      <c r="I43" s="566"/>
      <c r="J43" s="566"/>
      <c r="K43" s="566"/>
      <c r="L43" s="566"/>
      <c r="M43" s="569"/>
      <c r="N43" s="273">
        <f t="shared" si="6"/>
        <v>0</v>
      </c>
      <c r="O43" s="600">
        <v>0</v>
      </c>
      <c r="P43" s="565"/>
      <c r="Q43" s="566"/>
      <c r="R43" s="566"/>
      <c r="S43" s="566"/>
      <c r="T43" s="566"/>
      <c r="U43" s="566"/>
      <c r="V43" s="566"/>
      <c r="W43" s="566"/>
      <c r="X43" s="566"/>
      <c r="Y43" s="566"/>
      <c r="Z43" s="566"/>
      <c r="AA43" s="569"/>
      <c r="AB43" s="273">
        <f t="shared" si="7"/>
        <v>0</v>
      </c>
      <c r="AC43" s="600">
        <v>0</v>
      </c>
      <c r="AD43" s="565"/>
      <c r="AE43" s="566"/>
      <c r="AF43" s="566"/>
      <c r="AG43" s="566"/>
      <c r="AH43" s="566"/>
      <c r="AI43" s="566"/>
      <c r="AJ43" s="566"/>
      <c r="AK43" s="566"/>
      <c r="AL43" s="566"/>
      <c r="AM43" s="566"/>
      <c r="AN43" s="566"/>
      <c r="AO43" s="569">
        <v>3</v>
      </c>
      <c r="AP43" s="273">
        <f t="shared" si="8"/>
        <v>3</v>
      </c>
      <c r="AQ43" s="603">
        <v>0</v>
      </c>
      <c r="AR43" s="297">
        <f t="shared" si="5"/>
        <v>3</v>
      </c>
      <c r="AS43" s="605">
        <f t="shared" si="4"/>
        <v>0</v>
      </c>
    </row>
    <row r="44" spans="1:45" ht="14.4" thickBot="1" x14ac:dyDescent="0.3">
      <c r="A44" s="308"/>
      <c r="B44" s="616">
        <f t="shared" ref="B44:M44" si="9">SUM(B27:B34,B36:B43)</f>
        <v>0</v>
      </c>
      <c r="C44" s="617">
        <f t="shared" si="9"/>
        <v>0</v>
      </c>
      <c r="D44" s="617">
        <f t="shared" si="9"/>
        <v>0</v>
      </c>
      <c r="E44" s="617">
        <f t="shared" si="9"/>
        <v>0</v>
      </c>
      <c r="F44" s="617">
        <f t="shared" si="9"/>
        <v>0</v>
      </c>
      <c r="G44" s="617">
        <f t="shared" si="9"/>
        <v>0</v>
      </c>
      <c r="H44" s="617">
        <f t="shared" si="9"/>
        <v>0</v>
      </c>
      <c r="I44" s="617">
        <f t="shared" si="9"/>
        <v>0</v>
      </c>
      <c r="J44" s="617">
        <f t="shared" si="9"/>
        <v>0</v>
      </c>
      <c r="K44" s="617">
        <f t="shared" si="9"/>
        <v>0</v>
      </c>
      <c r="L44" s="617">
        <f t="shared" si="9"/>
        <v>0</v>
      </c>
      <c r="M44" s="617">
        <f t="shared" si="9"/>
        <v>0</v>
      </c>
      <c r="N44" s="292">
        <f>SUM(N27:N43)</f>
        <v>0</v>
      </c>
      <c r="O44" s="301"/>
      <c r="P44" s="618">
        <f t="shared" ref="P44:AA44" si="10">SUM(P27:P34,P36:P43)</f>
        <v>0</v>
      </c>
      <c r="Q44" s="619">
        <f t="shared" si="10"/>
        <v>0</v>
      </c>
      <c r="R44" s="619">
        <f t="shared" si="10"/>
        <v>0</v>
      </c>
      <c r="S44" s="619">
        <f t="shared" si="10"/>
        <v>0</v>
      </c>
      <c r="T44" s="619">
        <f t="shared" si="10"/>
        <v>0</v>
      </c>
      <c r="U44" s="619">
        <f t="shared" si="10"/>
        <v>0</v>
      </c>
      <c r="V44" s="619">
        <f t="shared" si="10"/>
        <v>0</v>
      </c>
      <c r="W44" s="619">
        <f t="shared" si="10"/>
        <v>0</v>
      </c>
      <c r="X44" s="619">
        <f t="shared" si="10"/>
        <v>0</v>
      </c>
      <c r="Y44" s="619">
        <f t="shared" si="10"/>
        <v>0</v>
      </c>
      <c r="Z44" s="619">
        <f t="shared" si="10"/>
        <v>0</v>
      </c>
      <c r="AA44" s="619">
        <f t="shared" si="10"/>
        <v>0</v>
      </c>
      <c r="AB44" s="292">
        <f>SUM(AB27:AB43)</f>
        <v>0</v>
      </c>
      <c r="AC44" s="301"/>
      <c r="AD44" s="616">
        <f t="shared" ref="AD44:AO44" si="11">SUM(AD27:AD34,AD36:AD43)</f>
        <v>0</v>
      </c>
      <c r="AE44" s="617">
        <f t="shared" si="11"/>
        <v>0</v>
      </c>
      <c r="AF44" s="617">
        <f t="shared" si="11"/>
        <v>0</v>
      </c>
      <c r="AG44" s="617">
        <f t="shared" si="11"/>
        <v>0</v>
      </c>
      <c r="AH44" s="617">
        <f t="shared" si="11"/>
        <v>0</v>
      </c>
      <c r="AI44" s="617">
        <f t="shared" si="11"/>
        <v>0</v>
      </c>
      <c r="AJ44" s="617">
        <f t="shared" si="11"/>
        <v>0</v>
      </c>
      <c r="AK44" s="617">
        <f t="shared" si="11"/>
        <v>0</v>
      </c>
      <c r="AL44" s="617">
        <f t="shared" si="11"/>
        <v>0</v>
      </c>
      <c r="AM44" s="617">
        <f t="shared" si="11"/>
        <v>0</v>
      </c>
      <c r="AN44" s="617">
        <f t="shared" si="11"/>
        <v>0</v>
      </c>
      <c r="AO44" s="617">
        <f t="shared" si="11"/>
        <v>3</v>
      </c>
      <c r="AP44" s="292">
        <f>SUM(AP27:AP43)</f>
        <v>3</v>
      </c>
      <c r="AQ44" s="293"/>
      <c r="AR44" s="299">
        <f>SUM(AR27:AR43)</f>
        <v>3</v>
      </c>
      <c r="AS44" s="300"/>
    </row>
    <row r="45" spans="1:45" ht="14.4" thickBot="1" x14ac:dyDescent="0.3">
      <c r="AQ45" s="275"/>
      <c r="AR45" s="276"/>
    </row>
    <row r="46" spans="1:45" ht="15" thickTop="1" thickBot="1" x14ac:dyDescent="0.3">
      <c r="A46" s="277" t="s">
        <v>269</v>
      </c>
      <c r="B46" s="278"/>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278"/>
      <c r="AR46" s="976">
        <f>SUM(AS27:AS43)</f>
        <v>0</v>
      </c>
      <c r="AS46" s="977"/>
    </row>
    <row r="47" spans="1:45" ht="14.4" thickTop="1" x14ac:dyDescent="0.25"/>
    <row r="48" spans="1:45" x14ac:dyDescent="0.25">
      <c r="AS48" s="250"/>
    </row>
    <row r="49" spans="45:45" x14ac:dyDescent="0.25">
      <c r="AS49" s="417"/>
    </row>
  </sheetData>
  <sheetProtection algorithmName="SHA-512" hashValue="FBY3EohRyshC+CUgP+3yLtv+ADbIHQI4Dl9vjh2cdkD262TGCA+5B1n/DSMaEt99EQPM/4ZX7kDZCSlHrPXQjQ==" saltValue="3gIA18NWnfUs+QtRZW9sVg==" spinCount="100000" sheet="1" formatCells="0" insertRows="0"/>
  <protectedRanges>
    <protectedRange sqref="AD22:AO24" name="Range3"/>
    <protectedRange sqref="P22:AA24" name="Range2"/>
    <protectedRange sqref="B22:M24" name="Range1"/>
  </protectedRanges>
  <mergeCells count="16">
    <mergeCell ref="AR46:AS46"/>
    <mergeCell ref="A9:G9"/>
    <mergeCell ref="B19:O19"/>
    <mergeCell ref="P19:AC19"/>
    <mergeCell ref="AM1:AS1"/>
    <mergeCell ref="AM2:AS2"/>
    <mergeCell ref="AD19:AQ19"/>
    <mergeCell ref="B26:M26"/>
    <mergeCell ref="P26:AA26"/>
    <mergeCell ref="AD26:AO26"/>
    <mergeCell ref="A4:AS4"/>
    <mergeCell ref="A5:AS5"/>
    <mergeCell ref="A6:AS6"/>
    <mergeCell ref="A8:AS8"/>
    <mergeCell ref="A3:AS3"/>
    <mergeCell ref="A7:AS7"/>
  </mergeCells>
  <printOptions horizontalCentered="1" verticalCentered="1"/>
  <pageMargins left="0.25" right="0.25" top="0.75" bottom="0.75" header="0.3" footer="0.3"/>
  <pageSetup paperSize="5" scale="68" orientation="landscape" r:id="rId1"/>
  <headerFooter>
    <oddFooter>&amp;CDB Competitive GMP Exhibits v072016</oddFooter>
  </headerFooter>
  <rowBreaks count="1" manualBreakCount="1">
    <brk id="8" max="16383" man="1"/>
  </rowBreaks>
  <ignoredErrors>
    <ignoredError sqref="AB27:AB34 AB36:AB43 AP27:AP34 AP36:AP43"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K36"/>
  <sheetViews>
    <sheetView showGridLines="0" topLeftCell="B1" zoomScaleNormal="100" zoomScaleSheetLayoutView="100" workbookViewId="0">
      <selection activeCell="R10" sqref="R10:R11"/>
    </sheetView>
  </sheetViews>
  <sheetFormatPr defaultColWidth="9.109375" defaultRowHeight="13.8" x14ac:dyDescent="0.25"/>
  <cols>
    <col min="1" max="11" width="8.6640625" style="1" customWidth="1"/>
    <col min="12" max="17" width="9.109375" style="1"/>
    <col min="18" max="18" width="23" style="1" customWidth="1"/>
    <col min="19" max="16384" width="9.109375" style="1"/>
  </cols>
  <sheetData>
    <row r="1" spans="1:37" ht="15" customHeight="1" x14ac:dyDescent="0.25">
      <c r="A1" s="326"/>
      <c r="B1" s="327"/>
      <c r="C1" s="328"/>
      <c r="D1" s="382"/>
      <c r="E1" s="382"/>
      <c r="F1" s="382"/>
      <c r="G1" s="382"/>
      <c r="H1" s="382"/>
      <c r="I1" s="382"/>
      <c r="J1" s="382"/>
      <c r="K1" s="382"/>
      <c r="L1" s="382"/>
      <c r="M1" s="870">
        <f>Summary!I3</f>
        <v>0</v>
      </c>
      <c r="N1" s="870"/>
      <c r="O1" s="870"/>
      <c r="P1" s="871"/>
    </row>
    <row r="2" spans="1:37" ht="15" customHeight="1" x14ac:dyDescent="0.25">
      <c r="A2" s="329"/>
      <c r="B2" s="330"/>
      <c r="C2" s="331"/>
      <c r="D2" s="260"/>
      <c r="E2" s="260"/>
      <c r="F2" s="260"/>
      <c r="G2" s="260"/>
      <c r="H2" s="260"/>
      <c r="I2" s="260"/>
      <c r="J2" s="260"/>
      <c r="K2" s="260"/>
      <c r="L2" s="260"/>
      <c r="M2" s="862">
        <f>Summary!I4</f>
        <v>0</v>
      </c>
      <c r="N2" s="862"/>
      <c r="O2" s="862"/>
      <c r="P2" s="863"/>
    </row>
    <row r="3" spans="1:37" x14ac:dyDescent="0.25">
      <c r="A3" s="1013"/>
      <c r="B3" s="763"/>
      <c r="C3" s="763"/>
      <c r="D3" s="763"/>
      <c r="E3" s="763"/>
      <c r="F3" s="763"/>
      <c r="G3" s="763"/>
      <c r="H3" s="763"/>
      <c r="I3" s="763"/>
      <c r="J3" s="763"/>
      <c r="K3" s="763"/>
      <c r="L3" s="763"/>
      <c r="M3" s="763"/>
      <c r="N3" s="763"/>
      <c r="O3" s="763"/>
      <c r="P3" s="1014"/>
      <c r="Q3" s="260"/>
      <c r="R3" s="260"/>
    </row>
    <row r="4" spans="1:37" ht="15.6" x14ac:dyDescent="0.3">
      <c r="A4" s="875" t="s">
        <v>360</v>
      </c>
      <c r="B4" s="876"/>
      <c r="C4" s="876"/>
      <c r="D4" s="876"/>
      <c r="E4" s="876"/>
      <c r="F4" s="876"/>
      <c r="G4" s="876"/>
      <c r="H4" s="876"/>
      <c r="I4" s="876"/>
      <c r="J4" s="876"/>
      <c r="K4" s="876"/>
      <c r="L4" s="876"/>
      <c r="M4" s="876"/>
      <c r="N4" s="876"/>
      <c r="O4" s="876"/>
      <c r="P4" s="877"/>
      <c r="Q4" s="333"/>
      <c r="R4" s="333"/>
    </row>
    <row r="5" spans="1:37" ht="15.6" x14ac:dyDescent="0.3">
      <c r="A5" s="875" t="s">
        <v>361</v>
      </c>
      <c r="B5" s="876"/>
      <c r="C5" s="876"/>
      <c r="D5" s="876"/>
      <c r="E5" s="876"/>
      <c r="F5" s="876"/>
      <c r="G5" s="876"/>
      <c r="H5" s="876"/>
      <c r="I5" s="876"/>
      <c r="J5" s="876"/>
      <c r="K5" s="876"/>
      <c r="L5" s="876"/>
      <c r="M5" s="876"/>
      <c r="N5" s="876"/>
      <c r="O5" s="876"/>
      <c r="P5" s="877"/>
      <c r="Q5" s="333"/>
      <c r="R5" s="333"/>
    </row>
    <row r="6" spans="1:37" ht="15.6" x14ac:dyDescent="0.3">
      <c r="A6" s="872">
        <f ca="1">Summary!B8</f>
        <v>44428</v>
      </c>
      <c r="B6" s="873"/>
      <c r="C6" s="873"/>
      <c r="D6" s="873"/>
      <c r="E6" s="873"/>
      <c r="F6" s="873"/>
      <c r="G6" s="873"/>
      <c r="H6" s="873"/>
      <c r="I6" s="873"/>
      <c r="J6" s="873"/>
      <c r="K6" s="873"/>
      <c r="L6" s="873"/>
      <c r="M6" s="873"/>
      <c r="N6" s="873"/>
      <c r="O6" s="873"/>
      <c r="P6" s="874"/>
      <c r="Q6" s="334"/>
      <c r="R6" s="334"/>
    </row>
    <row r="7" spans="1:37" ht="15.6" x14ac:dyDescent="0.3">
      <c r="A7" s="349"/>
      <c r="B7" s="350"/>
      <c r="C7" s="350"/>
      <c r="D7" s="350"/>
      <c r="E7" s="350"/>
      <c r="F7" s="994"/>
      <c r="G7" s="994"/>
      <c r="H7" s="994"/>
      <c r="I7" s="994"/>
      <c r="J7" s="994"/>
      <c r="K7" s="994"/>
      <c r="L7" s="994"/>
      <c r="M7" s="994"/>
      <c r="N7" s="994"/>
      <c r="O7" s="994"/>
      <c r="P7" s="995"/>
      <c r="Q7" s="260"/>
      <c r="R7" s="260"/>
    </row>
    <row r="8" spans="1:37" ht="78" customHeight="1" x14ac:dyDescent="0.25">
      <c r="A8" s="1010" t="s">
        <v>470</v>
      </c>
      <c r="B8" s="1011"/>
      <c r="C8" s="1011"/>
      <c r="D8" s="1011"/>
      <c r="E8" s="1011"/>
      <c r="F8" s="1011"/>
      <c r="G8" s="1011"/>
      <c r="H8" s="1011"/>
      <c r="I8" s="1011"/>
      <c r="J8" s="1011"/>
      <c r="K8" s="1011"/>
      <c r="L8" s="1011"/>
      <c r="M8" s="1011"/>
      <c r="N8" s="1011"/>
      <c r="O8" s="1011"/>
      <c r="P8" s="1012"/>
      <c r="Q8" s="359"/>
      <c r="R8" s="359"/>
      <c r="S8" s="359"/>
      <c r="T8" s="359"/>
      <c r="U8" s="359"/>
      <c r="V8" s="359"/>
      <c r="W8" s="359"/>
      <c r="X8" s="359"/>
      <c r="Y8" s="359"/>
      <c r="Z8" s="359"/>
      <c r="AA8" s="359"/>
      <c r="AB8" s="359"/>
      <c r="AC8" s="359"/>
      <c r="AD8" s="359"/>
      <c r="AE8" s="359"/>
      <c r="AF8" s="359"/>
      <c r="AG8" s="359"/>
      <c r="AH8" s="359"/>
      <c r="AI8" s="359"/>
      <c r="AJ8" s="359"/>
      <c r="AK8" s="221"/>
    </row>
    <row r="9" spans="1:37" ht="28.5" customHeight="1" x14ac:dyDescent="0.25">
      <c r="A9" s="570" t="s">
        <v>362</v>
      </c>
      <c r="B9" s="1015" t="s">
        <v>1</v>
      </c>
      <c r="C9" s="1015"/>
      <c r="D9" s="1015"/>
      <c r="E9" s="1015"/>
      <c r="F9" s="1015"/>
      <c r="G9" s="1015"/>
      <c r="H9" s="1015" t="s">
        <v>363</v>
      </c>
      <c r="I9" s="1015"/>
      <c r="J9" s="1015"/>
      <c r="K9" s="1007" t="s">
        <v>142</v>
      </c>
      <c r="L9" s="1008"/>
      <c r="M9" s="1009"/>
      <c r="N9" s="1006" t="s">
        <v>143</v>
      </c>
      <c r="O9" s="1006"/>
      <c r="P9" s="1006"/>
      <c r="Q9" s="191"/>
      <c r="U9" s="157"/>
      <c r="V9" s="157"/>
      <c r="W9" s="157"/>
      <c r="X9" s="157"/>
      <c r="Y9" s="157"/>
      <c r="Z9" s="157"/>
      <c r="AA9" s="157"/>
      <c r="AB9" s="157"/>
      <c r="AC9" s="157"/>
      <c r="AD9" s="157"/>
      <c r="AE9" s="157"/>
      <c r="AF9" s="157"/>
      <c r="AG9" s="157"/>
      <c r="AH9" s="157"/>
      <c r="AI9" s="157"/>
      <c r="AJ9" s="157"/>
    </row>
    <row r="10" spans="1:37" x14ac:dyDescent="0.25">
      <c r="A10" s="412"/>
      <c r="B10" s="996"/>
      <c r="C10" s="996"/>
      <c r="D10" s="996"/>
      <c r="E10" s="996"/>
      <c r="F10" s="996"/>
      <c r="G10" s="996"/>
      <c r="H10" s="997">
        <v>0</v>
      </c>
      <c r="I10" s="997"/>
      <c r="J10" s="997"/>
      <c r="K10" s="1005">
        <v>0</v>
      </c>
      <c r="L10" s="1005"/>
      <c r="M10" s="1005"/>
      <c r="N10" s="1005">
        <v>0</v>
      </c>
      <c r="O10" s="1005"/>
      <c r="P10" s="1005"/>
      <c r="Q10" s="157"/>
      <c r="R10" s="136" t="s">
        <v>209</v>
      </c>
      <c r="S10" s="157"/>
      <c r="T10" s="157"/>
      <c r="U10" s="157"/>
      <c r="V10" s="157"/>
      <c r="W10" s="157"/>
      <c r="X10" s="157"/>
      <c r="Y10" s="157"/>
      <c r="Z10" s="157"/>
      <c r="AA10" s="157"/>
      <c r="AB10" s="157"/>
      <c r="AC10" s="157"/>
      <c r="AD10" s="157"/>
      <c r="AE10" s="157"/>
      <c r="AF10" s="157"/>
      <c r="AG10" s="157"/>
      <c r="AH10" s="157"/>
      <c r="AI10" s="157"/>
      <c r="AJ10" s="157"/>
    </row>
    <row r="11" spans="1:37" ht="14.25" customHeight="1" x14ac:dyDescent="0.25">
      <c r="A11" s="412"/>
      <c r="B11" s="996"/>
      <c r="C11" s="996"/>
      <c r="D11" s="996"/>
      <c r="E11" s="996"/>
      <c r="F11" s="996"/>
      <c r="G11" s="996"/>
      <c r="H11" s="997">
        <v>0</v>
      </c>
      <c r="I11" s="997"/>
      <c r="J11" s="997"/>
      <c r="K11" s="1005">
        <v>0</v>
      </c>
      <c r="L11" s="1005"/>
      <c r="M11" s="1005"/>
      <c r="N11" s="1005">
        <v>0</v>
      </c>
      <c r="O11" s="1005"/>
      <c r="P11" s="1005"/>
      <c r="Q11" s="360"/>
      <c r="R11" s="139" t="s">
        <v>211</v>
      </c>
      <c r="S11" s="360"/>
      <c r="T11" s="360"/>
      <c r="U11" s="360"/>
      <c r="V11" s="360"/>
      <c r="W11" s="360"/>
      <c r="X11" s="360"/>
      <c r="Y11" s="360"/>
      <c r="Z11" s="360"/>
      <c r="AA11" s="360"/>
      <c r="AB11" s="360"/>
      <c r="AC11" s="360"/>
      <c r="AD11" s="360"/>
      <c r="AE11" s="360"/>
      <c r="AF11" s="360"/>
      <c r="AG11" s="360"/>
      <c r="AH11" s="360"/>
      <c r="AI11" s="360"/>
      <c r="AJ11" s="157"/>
    </row>
    <row r="12" spans="1:37" x14ac:dyDescent="0.25">
      <c r="A12" s="412"/>
      <c r="B12" s="996"/>
      <c r="C12" s="996"/>
      <c r="D12" s="996"/>
      <c r="E12" s="996"/>
      <c r="F12" s="996"/>
      <c r="G12" s="996"/>
      <c r="H12" s="997">
        <v>0</v>
      </c>
      <c r="I12" s="997"/>
      <c r="J12" s="997"/>
      <c r="K12" s="1005">
        <v>0</v>
      </c>
      <c r="L12" s="1005"/>
      <c r="M12" s="1005"/>
      <c r="N12" s="1005">
        <v>0</v>
      </c>
      <c r="O12" s="1005"/>
      <c r="P12" s="1005"/>
      <c r="Q12" s="157"/>
      <c r="R12" s="157"/>
      <c r="S12" s="157"/>
      <c r="T12" s="157"/>
      <c r="U12" s="157"/>
      <c r="V12" s="157"/>
      <c r="W12" s="157"/>
      <c r="X12" s="157"/>
      <c r="Y12" s="157"/>
      <c r="Z12" s="157"/>
      <c r="AA12" s="157"/>
      <c r="AB12" s="157"/>
      <c r="AC12" s="157"/>
      <c r="AD12" s="157"/>
      <c r="AE12" s="157"/>
      <c r="AF12" s="157"/>
      <c r="AG12" s="157"/>
      <c r="AH12" s="157"/>
      <c r="AI12" s="157"/>
      <c r="AJ12" s="157"/>
    </row>
    <row r="13" spans="1:37" x14ac:dyDescent="0.25">
      <c r="A13" s="412"/>
      <c r="B13" s="996"/>
      <c r="C13" s="996"/>
      <c r="D13" s="996"/>
      <c r="E13" s="996"/>
      <c r="F13" s="996"/>
      <c r="G13" s="996"/>
      <c r="H13" s="997">
        <v>0</v>
      </c>
      <c r="I13" s="997"/>
      <c r="J13" s="997"/>
      <c r="K13" s="1005">
        <v>0</v>
      </c>
      <c r="L13" s="1005"/>
      <c r="M13" s="1005"/>
      <c r="N13" s="1005">
        <v>0</v>
      </c>
      <c r="O13" s="1005"/>
      <c r="P13" s="1005"/>
      <c r="W13" s="189"/>
      <c r="AJ13" s="157"/>
    </row>
    <row r="14" spans="1:37" ht="14.4" x14ac:dyDescent="0.3">
      <c r="A14" s="412"/>
      <c r="B14" s="996"/>
      <c r="C14" s="996"/>
      <c r="D14" s="996"/>
      <c r="E14" s="996"/>
      <c r="F14" s="996"/>
      <c r="G14" s="996"/>
      <c r="H14" s="997">
        <v>0</v>
      </c>
      <c r="I14" s="997"/>
      <c r="J14" s="997"/>
      <c r="K14" s="1005">
        <v>0</v>
      </c>
      <c r="L14" s="1005"/>
      <c r="M14" s="1005"/>
      <c r="N14" s="1005">
        <v>0</v>
      </c>
      <c r="O14" s="1005"/>
      <c r="P14" s="1005"/>
      <c r="S14" s="193"/>
      <c r="W14" s="193"/>
      <c r="AJ14" s="157"/>
    </row>
    <row r="15" spans="1:37" ht="15" customHeight="1" x14ac:dyDescent="0.3">
      <c r="A15" s="412"/>
      <c r="B15" s="996"/>
      <c r="C15" s="996"/>
      <c r="D15" s="996"/>
      <c r="E15" s="996"/>
      <c r="F15" s="996"/>
      <c r="G15" s="996"/>
      <c r="H15" s="997">
        <v>0</v>
      </c>
      <c r="I15" s="997"/>
      <c r="J15" s="997"/>
      <c r="K15" s="1005">
        <v>0</v>
      </c>
      <c r="L15" s="1005"/>
      <c r="M15" s="1005"/>
      <c r="N15" s="1005">
        <v>0</v>
      </c>
      <c r="O15" s="1005"/>
      <c r="P15" s="1005"/>
      <c r="S15" s="194"/>
      <c r="W15" s="137"/>
      <c r="AJ15" s="157"/>
    </row>
    <row r="16" spans="1:37" ht="15" customHeight="1" x14ac:dyDescent="0.3">
      <c r="A16" s="412"/>
      <c r="B16" s="996"/>
      <c r="C16" s="996"/>
      <c r="D16" s="996"/>
      <c r="E16" s="996"/>
      <c r="F16" s="996"/>
      <c r="G16" s="996"/>
      <c r="H16" s="997">
        <v>0</v>
      </c>
      <c r="I16" s="997"/>
      <c r="J16" s="997"/>
      <c r="K16" s="1005">
        <v>0</v>
      </c>
      <c r="L16" s="1005"/>
      <c r="M16" s="1005"/>
      <c r="N16" s="1005">
        <v>0</v>
      </c>
      <c r="O16" s="1005"/>
      <c r="P16" s="1005"/>
      <c r="S16" s="194"/>
      <c r="W16" s="137"/>
      <c r="AJ16" s="157"/>
    </row>
    <row r="17" spans="1:36" ht="14.4" x14ac:dyDescent="0.3">
      <c r="A17" s="412"/>
      <c r="B17" s="996"/>
      <c r="C17" s="996"/>
      <c r="D17" s="996"/>
      <c r="E17" s="996"/>
      <c r="F17" s="996"/>
      <c r="G17" s="996"/>
      <c r="H17" s="997">
        <v>0</v>
      </c>
      <c r="I17" s="997"/>
      <c r="J17" s="997"/>
      <c r="K17" s="1005">
        <v>0</v>
      </c>
      <c r="L17" s="1005"/>
      <c r="M17" s="1005"/>
      <c r="N17" s="1005">
        <v>0</v>
      </c>
      <c r="O17" s="1005"/>
      <c r="P17" s="1005"/>
      <c r="S17" s="194"/>
      <c r="W17" s="137"/>
      <c r="AJ17" s="157"/>
    </row>
    <row r="18" spans="1:36" x14ac:dyDescent="0.25">
      <c r="A18" s="412"/>
      <c r="B18" s="996"/>
      <c r="C18" s="996"/>
      <c r="D18" s="996"/>
      <c r="E18" s="996"/>
      <c r="F18" s="996"/>
      <c r="G18" s="996"/>
      <c r="H18" s="997">
        <v>0</v>
      </c>
      <c r="I18" s="997"/>
      <c r="J18" s="997"/>
      <c r="K18" s="1005">
        <v>0</v>
      </c>
      <c r="L18" s="1005"/>
      <c r="M18" s="1005"/>
      <c r="N18" s="1005">
        <v>0</v>
      </c>
      <c r="O18" s="1005"/>
      <c r="P18" s="1005"/>
      <c r="Q18" s="260"/>
      <c r="R18" s="260"/>
      <c r="S18" s="361"/>
      <c r="T18" s="260"/>
      <c r="U18" s="260"/>
      <c r="V18" s="260"/>
      <c r="W18" s="361"/>
      <c r="AJ18" s="157"/>
    </row>
    <row r="19" spans="1:36" ht="14.4" x14ac:dyDescent="0.3">
      <c r="A19" s="412"/>
      <c r="B19" s="996"/>
      <c r="C19" s="996"/>
      <c r="D19" s="996"/>
      <c r="E19" s="996"/>
      <c r="F19" s="996"/>
      <c r="G19" s="996"/>
      <c r="H19" s="997">
        <v>0</v>
      </c>
      <c r="I19" s="997"/>
      <c r="J19" s="997"/>
      <c r="K19" s="1005">
        <v>0</v>
      </c>
      <c r="L19" s="1005"/>
      <c r="M19" s="1005"/>
      <c r="N19" s="1005">
        <v>0</v>
      </c>
      <c r="O19" s="1005"/>
      <c r="P19" s="1005"/>
      <c r="Q19" s="260"/>
      <c r="R19" s="260"/>
      <c r="S19" s="199"/>
      <c r="T19" s="260"/>
      <c r="U19" s="260"/>
      <c r="V19" s="260"/>
      <c r="W19" s="193"/>
      <c r="AJ19" s="157"/>
    </row>
    <row r="20" spans="1:36" ht="14.4" x14ac:dyDescent="0.3">
      <c r="A20" s="412"/>
      <c r="B20" s="996"/>
      <c r="C20" s="996"/>
      <c r="D20" s="996"/>
      <c r="E20" s="996"/>
      <c r="F20" s="996"/>
      <c r="G20" s="996"/>
      <c r="H20" s="997">
        <v>0</v>
      </c>
      <c r="I20" s="997"/>
      <c r="J20" s="997"/>
      <c r="K20" s="1005">
        <v>0</v>
      </c>
      <c r="L20" s="1005"/>
      <c r="M20" s="1005"/>
      <c r="N20" s="1005">
        <v>0</v>
      </c>
      <c r="O20" s="1005"/>
      <c r="P20" s="1005"/>
      <c r="Q20" s="157"/>
      <c r="R20" s="157"/>
      <c r="S20" s="157"/>
      <c r="T20" s="157"/>
      <c r="U20" s="137"/>
      <c r="V20" s="137"/>
      <c r="W20" s="137"/>
      <c r="X20" s="137"/>
      <c r="Y20" s="157"/>
      <c r="Z20" s="137"/>
      <c r="AA20" s="137"/>
      <c r="AB20" s="137"/>
      <c r="AC20" s="137"/>
      <c r="AD20" s="137"/>
      <c r="AE20" s="137"/>
      <c r="AF20" s="137"/>
      <c r="AG20" s="137"/>
      <c r="AH20" s="157"/>
      <c r="AI20" s="157"/>
      <c r="AJ20" s="157"/>
    </row>
    <row r="21" spans="1:36" x14ac:dyDescent="0.25">
      <c r="A21" s="412"/>
      <c r="B21" s="996"/>
      <c r="C21" s="996"/>
      <c r="D21" s="996"/>
      <c r="E21" s="996"/>
      <c r="F21" s="996"/>
      <c r="G21" s="996"/>
      <c r="H21" s="997">
        <v>0</v>
      </c>
      <c r="I21" s="997"/>
      <c r="J21" s="997"/>
      <c r="K21" s="1005">
        <v>0</v>
      </c>
      <c r="L21" s="1005"/>
      <c r="M21" s="1005"/>
      <c r="N21" s="1005">
        <v>0</v>
      </c>
      <c r="O21" s="1005"/>
      <c r="P21" s="1005"/>
    </row>
    <row r="22" spans="1:36" x14ac:dyDescent="0.25">
      <c r="A22" s="412"/>
      <c r="B22" s="996"/>
      <c r="C22" s="996"/>
      <c r="D22" s="996"/>
      <c r="E22" s="996"/>
      <c r="F22" s="996"/>
      <c r="G22" s="996"/>
      <c r="H22" s="997">
        <v>0</v>
      </c>
      <c r="I22" s="997"/>
      <c r="J22" s="997"/>
      <c r="K22" s="1005">
        <v>0</v>
      </c>
      <c r="L22" s="1005"/>
      <c r="M22" s="1005"/>
      <c r="N22" s="1005">
        <v>0</v>
      </c>
      <c r="O22" s="1005"/>
      <c r="P22" s="1005"/>
    </row>
    <row r="23" spans="1:36" ht="15.75" customHeight="1" x14ac:dyDescent="0.25">
      <c r="A23" s="412"/>
      <c r="B23" s="996"/>
      <c r="C23" s="996"/>
      <c r="D23" s="996"/>
      <c r="E23" s="996"/>
      <c r="F23" s="996"/>
      <c r="G23" s="996"/>
      <c r="H23" s="997">
        <v>0</v>
      </c>
      <c r="I23" s="997"/>
      <c r="J23" s="997"/>
      <c r="K23" s="1005">
        <v>0</v>
      </c>
      <c r="L23" s="1005"/>
      <c r="M23" s="1005"/>
      <c r="N23" s="1005">
        <v>0</v>
      </c>
      <c r="O23" s="1005"/>
      <c r="P23" s="1005"/>
    </row>
    <row r="24" spans="1:36" x14ac:dyDescent="0.25">
      <c r="A24" s="412"/>
      <c r="B24" s="996"/>
      <c r="C24" s="996"/>
      <c r="D24" s="996"/>
      <c r="E24" s="996"/>
      <c r="F24" s="996"/>
      <c r="G24" s="996"/>
      <c r="H24" s="997">
        <v>0</v>
      </c>
      <c r="I24" s="997"/>
      <c r="J24" s="997"/>
      <c r="K24" s="1005">
        <v>0</v>
      </c>
      <c r="L24" s="1005"/>
      <c r="M24" s="1005"/>
      <c r="N24" s="1005">
        <v>0</v>
      </c>
      <c r="O24" s="1005"/>
      <c r="P24" s="1005"/>
    </row>
    <row r="25" spans="1:36" x14ac:dyDescent="0.25">
      <c r="A25" s="412"/>
      <c r="B25" s="996"/>
      <c r="C25" s="996"/>
      <c r="D25" s="996"/>
      <c r="E25" s="996"/>
      <c r="F25" s="996"/>
      <c r="G25" s="996"/>
      <c r="H25" s="997">
        <v>0</v>
      </c>
      <c r="I25" s="997"/>
      <c r="J25" s="997"/>
      <c r="K25" s="1005">
        <v>0</v>
      </c>
      <c r="L25" s="1005"/>
      <c r="M25" s="1005"/>
      <c r="N25" s="1005">
        <v>0</v>
      </c>
      <c r="O25" s="1005"/>
      <c r="P25" s="1005"/>
    </row>
    <row r="26" spans="1:36" x14ac:dyDescent="0.25">
      <c r="A26" s="412"/>
      <c r="B26" s="996"/>
      <c r="C26" s="996"/>
      <c r="D26" s="996"/>
      <c r="E26" s="996"/>
      <c r="F26" s="996"/>
      <c r="G26" s="996"/>
      <c r="H26" s="997">
        <v>0</v>
      </c>
      <c r="I26" s="997"/>
      <c r="J26" s="997"/>
      <c r="K26" s="1005">
        <v>0</v>
      </c>
      <c r="L26" s="1005"/>
      <c r="M26" s="1005"/>
      <c r="N26" s="1005">
        <v>0</v>
      </c>
      <c r="O26" s="1005"/>
      <c r="P26" s="1005"/>
    </row>
    <row r="27" spans="1:36" x14ac:dyDescent="0.25">
      <c r="A27" s="412"/>
      <c r="B27" s="996"/>
      <c r="C27" s="996"/>
      <c r="D27" s="996"/>
      <c r="E27" s="996"/>
      <c r="F27" s="996"/>
      <c r="G27" s="996"/>
      <c r="H27" s="997">
        <v>0</v>
      </c>
      <c r="I27" s="997"/>
      <c r="J27" s="997"/>
      <c r="K27" s="1005">
        <v>0</v>
      </c>
      <c r="L27" s="1005"/>
      <c r="M27" s="1005"/>
      <c r="N27" s="1005">
        <v>0</v>
      </c>
      <c r="O27" s="1005"/>
      <c r="P27" s="1005"/>
    </row>
    <row r="28" spans="1:36" x14ac:dyDescent="0.25">
      <c r="A28" s="412"/>
      <c r="B28" s="996"/>
      <c r="C28" s="996"/>
      <c r="D28" s="996"/>
      <c r="E28" s="996"/>
      <c r="F28" s="996"/>
      <c r="G28" s="996"/>
      <c r="H28" s="997">
        <v>0</v>
      </c>
      <c r="I28" s="997"/>
      <c r="J28" s="997"/>
      <c r="K28" s="1005">
        <v>0</v>
      </c>
      <c r="L28" s="1005"/>
      <c r="M28" s="1005"/>
      <c r="N28" s="1005">
        <v>0</v>
      </c>
      <c r="O28" s="1005"/>
      <c r="P28" s="1005"/>
    </row>
    <row r="29" spans="1:36" x14ac:dyDescent="0.25">
      <c r="A29" s="412"/>
      <c r="B29" s="996"/>
      <c r="C29" s="996"/>
      <c r="D29" s="996"/>
      <c r="E29" s="996"/>
      <c r="F29" s="996"/>
      <c r="G29" s="996"/>
      <c r="H29" s="997">
        <v>0</v>
      </c>
      <c r="I29" s="997"/>
      <c r="J29" s="997"/>
      <c r="K29" s="1005">
        <v>0</v>
      </c>
      <c r="L29" s="1005"/>
      <c r="M29" s="1005"/>
      <c r="N29" s="1005">
        <v>0</v>
      </c>
      <c r="O29" s="1005"/>
      <c r="P29" s="1005"/>
    </row>
    <row r="30" spans="1:36" x14ac:dyDescent="0.25">
      <c r="A30" s="412"/>
      <c r="B30" s="996"/>
      <c r="C30" s="996"/>
      <c r="D30" s="996"/>
      <c r="E30" s="996"/>
      <c r="F30" s="996"/>
      <c r="G30" s="996"/>
      <c r="H30" s="997">
        <v>0</v>
      </c>
      <c r="I30" s="997"/>
      <c r="J30" s="997"/>
      <c r="K30" s="1005">
        <v>0</v>
      </c>
      <c r="L30" s="1005"/>
      <c r="M30" s="1005"/>
      <c r="N30" s="1005">
        <v>0</v>
      </c>
      <c r="O30" s="1005"/>
      <c r="P30" s="1005"/>
    </row>
    <row r="31" spans="1:36" x14ac:dyDescent="0.25">
      <c r="A31" s="412"/>
      <c r="B31" s="996"/>
      <c r="C31" s="996"/>
      <c r="D31" s="996"/>
      <c r="E31" s="996"/>
      <c r="F31" s="996"/>
      <c r="G31" s="996"/>
      <c r="H31" s="997">
        <v>0</v>
      </c>
      <c r="I31" s="997"/>
      <c r="J31" s="997"/>
      <c r="K31" s="1005">
        <v>0</v>
      </c>
      <c r="L31" s="1005"/>
      <c r="M31" s="1005"/>
      <c r="N31" s="1005">
        <v>0</v>
      </c>
      <c r="O31" s="1005"/>
      <c r="P31" s="1005"/>
    </row>
    <row r="32" spans="1:36" x14ac:dyDescent="0.25">
      <c r="A32" s="412"/>
      <c r="B32" s="996"/>
      <c r="C32" s="996"/>
      <c r="D32" s="996"/>
      <c r="E32" s="996"/>
      <c r="F32" s="996"/>
      <c r="G32" s="996"/>
      <c r="H32" s="997">
        <v>0</v>
      </c>
      <c r="I32" s="997"/>
      <c r="J32" s="997"/>
      <c r="K32" s="1005">
        <v>0</v>
      </c>
      <c r="L32" s="1005"/>
      <c r="M32" s="1005"/>
      <c r="N32" s="1005">
        <v>0</v>
      </c>
      <c r="O32" s="1005"/>
      <c r="P32" s="1005"/>
    </row>
    <row r="33" spans="1:16" x14ac:dyDescent="0.25">
      <c r="A33" s="412"/>
      <c r="B33" s="996"/>
      <c r="C33" s="996"/>
      <c r="D33" s="996"/>
      <c r="E33" s="996"/>
      <c r="F33" s="996"/>
      <c r="G33" s="996"/>
      <c r="H33" s="997">
        <v>0</v>
      </c>
      <c r="I33" s="997"/>
      <c r="J33" s="997"/>
      <c r="K33" s="1005">
        <v>0</v>
      </c>
      <c r="L33" s="1005"/>
      <c r="M33" s="1005"/>
      <c r="N33" s="1005">
        <v>0</v>
      </c>
      <c r="O33" s="1005"/>
      <c r="P33" s="1005"/>
    </row>
    <row r="34" spans="1:16" x14ac:dyDescent="0.25">
      <c r="A34" s="412"/>
      <c r="B34" s="996"/>
      <c r="C34" s="996"/>
      <c r="D34" s="996"/>
      <c r="E34" s="996"/>
      <c r="F34" s="996"/>
      <c r="G34" s="996"/>
      <c r="H34" s="997">
        <v>0</v>
      </c>
      <c r="I34" s="997"/>
      <c r="J34" s="997"/>
      <c r="K34" s="1005">
        <v>0</v>
      </c>
      <c r="L34" s="1005"/>
      <c r="M34" s="1005"/>
      <c r="N34" s="1005">
        <v>0</v>
      </c>
      <c r="O34" s="1005"/>
      <c r="P34" s="1005"/>
    </row>
    <row r="35" spans="1:16" ht="14.4" thickBot="1" x14ac:dyDescent="0.3">
      <c r="A35" s="413"/>
      <c r="B35" s="1004"/>
      <c r="C35" s="1004"/>
      <c r="D35" s="1004"/>
      <c r="E35" s="1004"/>
      <c r="F35" s="1004"/>
      <c r="G35" s="1004"/>
      <c r="H35" s="997">
        <v>0</v>
      </c>
      <c r="I35" s="997"/>
      <c r="J35" s="997"/>
      <c r="K35" s="1005">
        <v>0</v>
      </c>
      <c r="L35" s="1005"/>
      <c r="M35" s="1005"/>
      <c r="N35" s="1022">
        <v>0</v>
      </c>
      <c r="O35" s="1022"/>
      <c r="P35" s="1022"/>
    </row>
    <row r="36" spans="1:16" ht="14.4" thickBot="1" x14ac:dyDescent="0.3">
      <c r="A36" s="998" t="s">
        <v>364</v>
      </c>
      <c r="B36" s="999"/>
      <c r="C36" s="999"/>
      <c r="D36" s="999"/>
      <c r="E36" s="999"/>
      <c r="F36" s="999"/>
      <c r="G36" s="1000"/>
      <c r="H36" s="1001">
        <f>SUM(K36:P36)</f>
        <v>0</v>
      </c>
      <c r="I36" s="1002"/>
      <c r="J36" s="1003"/>
      <c r="K36" s="1016">
        <f>SUM(K24:M35)</f>
        <v>0</v>
      </c>
      <c r="L36" s="1017"/>
      <c r="M36" s="1018"/>
      <c r="N36" s="1019">
        <f>SUM(N10:P35)</f>
        <v>0</v>
      </c>
      <c r="O36" s="1020"/>
      <c r="P36" s="1021"/>
    </row>
  </sheetData>
  <sheetProtection algorithmName="SHA-512" hashValue="Lk/HDAu2hoet3zMETylgp0vn4XyjN9qacjOz7dXKIOx+hyR58dA8p2vXhs0hu7+mXmIK2P+BUzFKszvkJLHuzA==" saltValue="hjN2HO2uWoKNt6D4SSSLeA==" spinCount="100000" sheet="1" formatColumns="0" formatRows="0"/>
  <mergeCells count="120">
    <mergeCell ref="K34:M34"/>
    <mergeCell ref="N34:P34"/>
    <mergeCell ref="K35:M35"/>
    <mergeCell ref="N35:P35"/>
    <mergeCell ref="K31:M31"/>
    <mergeCell ref="N31:P31"/>
    <mergeCell ref="K32:M32"/>
    <mergeCell ref="N32:P32"/>
    <mergeCell ref="K33:M33"/>
    <mergeCell ref="N33:P33"/>
    <mergeCell ref="K21:M21"/>
    <mergeCell ref="N21:P21"/>
    <mergeCell ref="K28:M28"/>
    <mergeCell ref="N28:P28"/>
    <mergeCell ref="K29:M29"/>
    <mergeCell ref="N29:P29"/>
    <mergeCell ref="K30:M30"/>
    <mergeCell ref="N30:P30"/>
    <mergeCell ref="K25:M25"/>
    <mergeCell ref="N25:P25"/>
    <mergeCell ref="K26:M26"/>
    <mergeCell ref="N26:P26"/>
    <mergeCell ref="K27:M27"/>
    <mergeCell ref="N27:P27"/>
    <mergeCell ref="K13:M13"/>
    <mergeCell ref="N13:P13"/>
    <mergeCell ref="K36:M36"/>
    <mergeCell ref="N36:P36"/>
    <mergeCell ref="K14:M14"/>
    <mergeCell ref="N14:P14"/>
    <mergeCell ref="K15:M15"/>
    <mergeCell ref="N15:P15"/>
    <mergeCell ref="K16:M16"/>
    <mergeCell ref="N16:P16"/>
    <mergeCell ref="K17:M17"/>
    <mergeCell ref="N17:P17"/>
    <mergeCell ref="K18:M18"/>
    <mergeCell ref="N18:P18"/>
    <mergeCell ref="K22:M22"/>
    <mergeCell ref="N22:P22"/>
    <mergeCell ref="K23:M23"/>
    <mergeCell ref="N23:P23"/>
    <mergeCell ref="K24:M24"/>
    <mergeCell ref="N24:P24"/>
    <mergeCell ref="K19:M19"/>
    <mergeCell ref="N19:P19"/>
    <mergeCell ref="K20:M20"/>
    <mergeCell ref="N20:P20"/>
    <mergeCell ref="K11:M11"/>
    <mergeCell ref="N11:P11"/>
    <mergeCell ref="K12:M12"/>
    <mergeCell ref="N12:P12"/>
    <mergeCell ref="N9:P9"/>
    <mergeCell ref="K10:M10"/>
    <mergeCell ref="N10:P10"/>
    <mergeCell ref="K9:M9"/>
    <mergeCell ref="M2:P2"/>
    <mergeCell ref="A8:P8"/>
    <mergeCell ref="F7:P7"/>
    <mergeCell ref="A6:P6"/>
    <mergeCell ref="A5:P5"/>
    <mergeCell ref="A4:P4"/>
    <mergeCell ref="A3:P3"/>
    <mergeCell ref="B9:G9"/>
    <mergeCell ref="H9:J9"/>
    <mergeCell ref="B10:G10"/>
    <mergeCell ref="H10:J10"/>
    <mergeCell ref="B11:G11"/>
    <mergeCell ref="H11:J11"/>
    <mergeCell ref="B12:G12"/>
    <mergeCell ref="H12:J12"/>
    <mergeCell ref="B13:G13"/>
    <mergeCell ref="H13:J13"/>
    <mergeCell ref="B14:G14"/>
    <mergeCell ref="H14:J14"/>
    <mergeCell ref="B15:G15"/>
    <mergeCell ref="H15:J15"/>
    <mergeCell ref="B16:G16"/>
    <mergeCell ref="H16:J16"/>
    <mergeCell ref="B17:G17"/>
    <mergeCell ref="H17:J17"/>
    <mergeCell ref="B25:G25"/>
    <mergeCell ref="H25:J25"/>
    <mergeCell ref="B26:G26"/>
    <mergeCell ref="H26:J26"/>
    <mergeCell ref="H27:J27"/>
    <mergeCell ref="B18:G18"/>
    <mergeCell ref="H18:J18"/>
    <mergeCell ref="B19:G19"/>
    <mergeCell ref="H19:J19"/>
    <mergeCell ref="B20:G20"/>
    <mergeCell ref="H20:J20"/>
    <mergeCell ref="B21:G21"/>
    <mergeCell ref="H21:J21"/>
    <mergeCell ref="B22:G22"/>
    <mergeCell ref="H22:J22"/>
    <mergeCell ref="B28:G28"/>
    <mergeCell ref="H28:J28"/>
    <mergeCell ref="B29:G29"/>
    <mergeCell ref="H29:J29"/>
    <mergeCell ref="M1:P1"/>
    <mergeCell ref="A36:G36"/>
    <mergeCell ref="H36:J36"/>
    <mergeCell ref="B33:G33"/>
    <mergeCell ref="H33:J33"/>
    <mergeCell ref="B34:G34"/>
    <mergeCell ref="H34:J34"/>
    <mergeCell ref="B35:G35"/>
    <mergeCell ref="H35:J35"/>
    <mergeCell ref="B30:G30"/>
    <mergeCell ref="H30:J30"/>
    <mergeCell ref="B31:G31"/>
    <mergeCell ref="H31:J31"/>
    <mergeCell ref="B32:G32"/>
    <mergeCell ref="H32:J32"/>
    <mergeCell ref="B27:G27"/>
    <mergeCell ref="B23:G23"/>
    <mergeCell ref="H23:J23"/>
    <mergeCell ref="B24:G24"/>
    <mergeCell ref="H24:J24"/>
  </mergeCells>
  <printOptions horizontalCentered="1"/>
  <pageMargins left="0.25" right="0.25" top="0.75" bottom="0.75" header="0.3" footer="0.3"/>
  <pageSetup scale="72" orientation="landscape" r:id="rId1"/>
  <headerFooter>
    <oddFooter>&amp;CDB Competitive GMP Exhibits v072016</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35"/>
  <sheetViews>
    <sheetView showGridLines="0" zoomScaleNormal="100" zoomScaleSheetLayoutView="100" workbookViewId="0">
      <selection activeCell="H10" sqref="H10:J35"/>
    </sheetView>
  </sheetViews>
  <sheetFormatPr defaultColWidth="9.109375" defaultRowHeight="13.8" x14ac:dyDescent="0.25"/>
  <cols>
    <col min="1" max="4" width="8.6640625" style="1" customWidth="1"/>
    <col min="5" max="5" width="9.33203125" style="1" customWidth="1"/>
    <col min="6" max="10" width="8.6640625" style="1" customWidth="1"/>
    <col min="11" max="11" width="9.109375" style="1"/>
    <col min="12" max="12" width="22" style="1" customWidth="1"/>
    <col min="13" max="16384" width="9.109375" style="1"/>
  </cols>
  <sheetData>
    <row r="1" spans="1:20" ht="15" customHeight="1" x14ac:dyDescent="0.25">
      <c r="A1" s="326"/>
      <c r="B1" s="327"/>
      <c r="C1" s="328"/>
      <c r="D1" s="382"/>
      <c r="E1" s="382"/>
      <c r="F1" s="382"/>
      <c r="G1" s="870">
        <f>Summary!I3</f>
        <v>0</v>
      </c>
      <c r="H1" s="870"/>
      <c r="I1" s="870"/>
      <c r="J1" s="871"/>
      <c r="K1" s="260"/>
      <c r="L1" s="260"/>
      <c r="M1" s="260"/>
      <c r="N1" s="260"/>
      <c r="O1" s="260"/>
      <c r="P1" s="434"/>
      <c r="Q1" s="434"/>
      <c r="R1" s="434"/>
      <c r="S1" s="434"/>
      <c r="T1" s="434"/>
    </row>
    <row r="2" spans="1:20" ht="15" customHeight="1" x14ac:dyDescent="0.25">
      <c r="A2" s="329"/>
      <c r="B2" s="330"/>
      <c r="C2" s="331"/>
      <c r="D2" s="260"/>
      <c r="E2" s="260"/>
      <c r="F2" s="260"/>
      <c r="G2" s="862">
        <f>Summary!I4</f>
        <v>0</v>
      </c>
      <c r="H2" s="862"/>
      <c r="I2" s="862"/>
      <c r="J2" s="863"/>
      <c r="K2" s="260"/>
      <c r="L2" s="260"/>
      <c r="M2" s="260"/>
      <c r="N2" s="260"/>
      <c r="O2" s="260"/>
      <c r="P2" s="434"/>
      <c r="Q2" s="434"/>
      <c r="R2" s="434"/>
      <c r="S2" s="434"/>
      <c r="T2" s="434"/>
    </row>
    <row r="3" spans="1:20" ht="15" customHeight="1" x14ac:dyDescent="0.25">
      <c r="A3" s="20"/>
      <c r="B3" s="331"/>
      <c r="C3" s="331"/>
      <c r="D3" s="260"/>
      <c r="E3" s="260"/>
      <c r="F3" s="331"/>
      <c r="G3" s="331"/>
      <c r="H3" s="331"/>
      <c r="I3" s="260"/>
      <c r="J3" s="332"/>
      <c r="K3" s="260"/>
      <c r="L3" s="260"/>
      <c r="M3" s="260"/>
      <c r="N3" s="260"/>
      <c r="O3" s="260"/>
      <c r="P3" s="260"/>
      <c r="Q3" s="260"/>
      <c r="R3" s="260"/>
      <c r="S3" s="260"/>
      <c r="T3" s="260"/>
    </row>
    <row r="4" spans="1:20" ht="15.6" x14ac:dyDescent="0.3">
      <c r="A4" s="875" t="s">
        <v>365</v>
      </c>
      <c r="B4" s="876"/>
      <c r="C4" s="876"/>
      <c r="D4" s="876"/>
      <c r="E4" s="876"/>
      <c r="F4" s="876"/>
      <c r="G4" s="876"/>
      <c r="H4" s="876"/>
      <c r="I4" s="876"/>
      <c r="J4" s="877"/>
      <c r="K4" s="333"/>
      <c r="L4" s="333"/>
      <c r="M4" s="333"/>
      <c r="N4" s="333"/>
      <c r="O4" s="333"/>
      <c r="P4" s="333"/>
      <c r="Q4" s="333"/>
      <c r="R4" s="333"/>
      <c r="S4" s="333"/>
      <c r="T4" s="333"/>
    </row>
    <row r="5" spans="1:20" ht="15.6" x14ac:dyDescent="0.3">
      <c r="A5" s="875" t="s">
        <v>366</v>
      </c>
      <c r="B5" s="876"/>
      <c r="C5" s="876"/>
      <c r="D5" s="876"/>
      <c r="E5" s="876"/>
      <c r="F5" s="876"/>
      <c r="G5" s="876"/>
      <c r="H5" s="876"/>
      <c r="I5" s="876"/>
      <c r="J5" s="877"/>
      <c r="K5" s="333"/>
      <c r="L5" s="333"/>
      <c r="M5" s="333"/>
      <c r="N5" s="333"/>
      <c r="O5" s="333"/>
      <c r="P5" s="333"/>
      <c r="Q5" s="333"/>
      <c r="R5" s="333"/>
      <c r="S5" s="333"/>
      <c r="T5" s="333"/>
    </row>
    <row r="6" spans="1:20" ht="15.6" x14ac:dyDescent="0.3">
      <c r="A6" s="872">
        <f ca="1">Summary!B8</f>
        <v>44428</v>
      </c>
      <c r="B6" s="873"/>
      <c r="C6" s="873"/>
      <c r="D6" s="873"/>
      <c r="E6" s="873"/>
      <c r="F6" s="873"/>
      <c r="G6" s="873"/>
      <c r="H6" s="873"/>
      <c r="I6" s="873"/>
      <c r="J6" s="874"/>
      <c r="K6" s="334"/>
      <c r="L6" s="334"/>
      <c r="M6" s="334"/>
      <c r="N6" s="334"/>
      <c r="O6" s="334"/>
      <c r="P6" s="334"/>
      <c r="Q6" s="334"/>
      <c r="R6" s="334"/>
      <c r="S6" s="334"/>
      <c r="T6" s="334"/>
    </row>
    <row r="7" spans="1:20" ht="15.6" x14ac:dyDescent="0.3">
      <c r="A7" s="349"/>
      <c r="B7" s="350"/>
      <c r="C7" s="350"/>
      <c r="D7" s="350"/>
      <c r="E7" s="350"/>
      <c r="F7" s="350"/>
      <c r="G7" s="350"/>
      <c r="H7" s="350"/>
      <c r="I7" s="350"/>
      <c r="J7" s="354"/>
      <c r="K7" s="260"/>
      <c r="L7" s="260"/>
      <c r="M7" s="260"/>
      <c r="N7" s="260"/>
      <c r="O7" s="260"/>
      <c r="P7" s="260"/>
      <c r="Q7" s="260"/>
      <c r="R7" s="260"/>
      <c r="S7" s="260"/>
      <c r="T7" s="260"/>
    </row>
    <row r="8" spans="1:20" ht="61.5" customHeight="1" x14ac:dyDescent="0.25">
      <c r="A8" s="963" t="s">
        <v>367</v>
      </c>
      <c r="B8" s="964"/>
      <c r="C8" s="964"/>
      <c r="D8" s="964"/>
      <c r="E8" s="964"/>
      <c r="F8" s="964"/>
      <c r="G8" s="964"/>
      <c r="H8" s="964"/>
      <c r="I8" s="964"/>
      <c r="J8" s="965"/>
    </row>
    <row r="9" spans="1:20" ht="30" customHeight="1" x14ac:dyDescent="0.25">
      <c r="A9" s="1028" t="s">
        <v>1</v>
      </c>
      <c r="B9" s="1028"/>
      <c r="C9" s="1028"/>
      <c r="D9" s="1028"/>
      <c r="E9" s="585" t="s">
        <v>368</v>
      </c>
      <c r="F9" s="1028" t="s">
        <v>369</v>
      </c>
      <c r="G9" s="1028"/>
      <c r="H9" s="1028" t="s">
        <v>363</v>
      </c>
      <c r="I9" s="1028"/>
      <c r="J9" s="1028"/>
    </row>
    <row r="10" spans="1:20" ht="14.25" customHeight="1" x14ac:dyDescent="0.25">
      <c r="A10" s="1023"/>
      <c r="B10" s="1024"/>
      <c r="C10" s="1024"/>
      <c r="D10" s="1025"/>
      <c r="E10" s="428"/>
      <c r="F10" s="1023"/>
      <c r="G10" s="1025"/>
      <c r="H10" s="1026"/>
      <c r="I10" s="1027"/>
      <c r="J10" s="1027"/>
      <c r="L10" s="136" t="s">
        <v>209</v>
      </c>
    </row>
    <row r="11" spans="1:20" x14ac:dyDescent="0.25">
      <c r="A11" s="1023"/>
      <c r="B11" s="1024"/>
      <c r="C11" s="1024"/>
      <c r="D11" s="1025"/>
      <c r="E11" s="428"/>
      <c r="F11" s="1023"/>
      <c r="G11" s="1025"/>
      <c r="H11" s="1026"/>
      <c r="I11" s="1027"/>
      <c r="J11" s="1027"/>
      <c r="L11" s="139" t="s">
        <v>211</v>
      </c>
    </row>
    <row r="12" spans="1:20" ht="14.25" customHeight="1" x14ac:dyDescent="0.25">
      <c r="A12" s="1023"/>
      <c r="B12" s="1024"/>
      <c r="C12" s="1024"/>
      <c r="D12" s="1025"/>
      <c r="E12" s="428"/>
      <c r="F12" s="1023"/>
      <c r="G12" s="1025"/>
      <c r="H12" s="1026"/>
      <c r="I12" s="1027"/>
      <c r="J12" s="1027"/>
    </row>
    <row r="13" spans="1:20" ht="14.25" customHeight="1" x14ac:dyDescent="0.25">
      <c r="A13" s="1023"/>
      <c r="B13" s="1024"/>
      <c r="C13" s="1024"/>
      <c r="D13" s="1025"/>
      <c r="E13" s="428"/>
      <c r="F13" s="1023"/>
      <c r="G13" s="1025"/>
      <c r="H13" s="1026"/>
      <c r="I13" s="1027"/>
      <c r="J13" s="1027"/>
    </row>
    <row r="14" spans="1:20" ht="14.25" customHeight="1" x14ac:dyDescent="0.25">
      <c r="A14" s="1023"/>
      <c r="B14" s="1024"/>
      <c r="C14" s="1024"/>
      <c r="D14" s="1025"/>
      <c r="E14" s="428"/>
      <c r="F14" s="1023"/>
      <c r="G14" s="1025"/>
      <c r="H14" s="1026"/>
      <c r="I14" s="1027"/>
      <c r="J14" s="1027"/>
    </row>
    <row r="15" spans="1:20" ht="15" customHeight="1" x14ac:dyDescent="0.25">
      <c r="A15" s="1023"/>
      <c r="B15" s="1024"/>
      <c r="C15" s="1024"/>
      <c r="D15" s="1025"/>
      <c r="E15" s="428"/>
      <c r="F15" s="1023"/>
      <c r="G15" s="1025"/>
      <c r="H15" s="1026"/>
      <c r="I15" s="1027"/>
      <c r="J15" s="1027"/>
    </row>
    <row r="16" spans="1:20" ht="15" customHeight="1" x14ac:dyDescent="0.25">
      <c r="A16" s="1023"/>
      <c r="B16" s="1024"/>
      <c r="C16" s="1024"/>
      <c r="D16" s="1025"/>
      <c r="E16" s="428"/>
      <c r="F16" s="1023"/>
      <c r="G16" s="1025"/>
      <c r="H16" s="1026"/>
      <c r="I16" s="1027"/>
      <c r="J16" s="1027"/>
    </row>
    <row r="17" spans="1:10" x14ac:dyDescent="0.25">
      <c r="A17" s="1023"/>
      <c r="B17" s="1024"/>
      <c r="C17" s="1024"/>
      <c r="D17" s="1025"/>
      <c r="E17" s="428"/>
      <c r="F17" s="1023"/>
      <c r="G17" s="1025"/>
      <c r="H17" s="1026"/>
      <c r="I17" s="1027"/>
      <c r="J17" s="1027"/>
    </row>
    <row r="18" spans="1:10" x14ac:dyDescent="0.25">
      <c r="A18" s="1023"/>
      <c r="B18" s="1024"/>
      <c r="C18" s="1024"/>
      <c r="D18" s="1025"/>
      <c r="E18" s="428"/>
      <c r="F18" s="1023"/>
      <c r="G18" s="1025"/>
      <c r="H18" s="1026"/>
      <c r="I18" s="1027"/>
      <c r="J18" s="1027"/>
    </row>
    <row r="19" spans="1:10" x14ac:dyDescent="0.25">
      <c r="A19" s="1023"/>
      <c r="B19" s="1024"/>
      <c r="C19" s="1024"/>
      <c r="D19" s="1025"/>
      <c r="E19" s="428"/>
      <c r="F19" s="1023"/>
      <c r="G19" s="1025"/>
      <c r="H19" s="1026"/>
      <c r="I19" s="1027"/>
      <c r="J19" s="1027"/>
    </row>
    <row r="20" spans="1:10" x14ac:dyDescent="0.25">
      <c r="A20" s="1023"/>
      <c r="B20" s="1024"/>
      <c r="C20" s="1024"/>
      <c r="D20" s="1025"/>
      <c r="E20" s="428"/>
      <c r="F20" s="1023"/>
      <c r="G20" s="1025"/>
      <c r="H20" s="1026"/>
      <c r="I20" s="1027"/>
      <c r="J20" s="1027"/>
    </row>
    <row r="21" spans="1:10" x14ac:dyDescent="0.25">
      <c r="A21" s="1023"/>
      <c r="B21" s="1024"/>
      <c r="C21" s="1024"/>
      <c r="D21" s="1025"/>
      <c r="E21" s="428"/>
      <c r="F21" s="1023"/>
      <c r="G21" s="1025"/>
      <c r="H21" s="1026"/>
      <c r="I21" s="1027"/>
      <c r="J21" s="1027"/>
    </row>
    <row r="22" spans="1:10" x14ac:dyDescent="0.25">
      <c r="A22" s="1023"/>
      <c r="B22" s="1024"/>
      <c r="C22" s="1024"/>
      <c r="D22" s="1025"/>
      <c r="E22" s="428"/>
      <c r="F22" s="1023"/>
      <c r="G22" s="1025"/>
      <c r="H22" s="1026"/>
      <c r="I22" s="1027"/>
      <c r="J22" s="1027"/>
    </row>
    <row r="23" spans="1:10" ht="15.75" customHeight="1" x14ac:dyDescent="0.25">
      <c r="A23" s="1023"/>
      <c r="B23" s="1024"/>
      <c r="C23" s="1024"/>
      <c r="D23" s="1025"/>
      <c r="E23" s="428"/>
      <c r="F23" s="1023"/>
      <c r="G23" s="1025"/>
      <c r="H23" s="1026"/>
      <c r="I23" s="1027"/>
      <c r="J23" s="1027"/>
    </row>
    <row r="24" spans="1:10" x14ac:dyDescent="0.25">
      <c r="A24" s="1023"/>
      <c r="B24" s="1024"/>
      <c r="C24" s="1024"/>
      <c r="D24" s="1025"/>
      <c r="E24" s="428"/>
      <c r="F24" s="1023"/>
      <c r="G24" s="1025"/>
      <c r="H24" s="1026"/>
      <c r="I24" s="1027"/>
      <c r="J24" s="1027"/>
    </row>
    <row r="25" spans="1:10" x14ac:dyDescent="0.25">
      <c r="A25" s="1023"/>
      <c r="B25" s="1024"/>
      <c r="C25" s="1024"/>
      <c r="D25" s="1025"/>
      <c r="E25" s="428"/>
      <c r="F25" s="1023"/>
      <c r="G25" s="1025"/>
      <c r="H25" s="1026"/>
      <c r="I25" s="1027"/>
      <c r="J25" s="1027"/>
    </row>
    <row r="26" spans="1:10" x14ac:dyDescent="0.25">
      <c r="A26" s="1023"/>
      <c r="B26" s="1024"/>
      <c r="C26" s="1024"/>
      <c r="D26" s="1025"/>
      <c r="E26" s="428"/>
      <c r="F26" s="1023"/>
      <c r="G26" s="1025"/>
      <c r="H26" s="1026"/>
      <c r="I26" s="1027"/>
      <c r="J26" s="1027"/>
    </row>
    <row r="27" spans="1:10" x14ac:dyDescent="0.25">
      <c r="A27" s="1023"/>
      <c r="B27" s="1024"/>
      <c r="C27" s="1024"/>
      <c r="D27" s="1025"/>
      <c r="E27" s="428"/>
      <c r="F27" s="1023"/>
      <c r="G27" s="1025"/>
      <c r="H27" s="1026"/>
      <c r="I27" s="1027"/>
      <c r="J27" s="1027"/>
    </row>
    <row r="28" spans="1:10" x14ac:dyDescent="0.25">
      <c r="A28" s="1023"/>
      <c r="B28" s="1024"/>
      <c r="C28" s="1024"/>
      <c r="D28" s="1025"/>
      <c r="E28" s="428"/>
      <c r="F28" s="1023"/>
      <c r="G28" s="1025"/>
      <c r="H28" s="1026"/>
      <c r="I28" s="1027"/>
      <c r="J28" s="1027"/>
    </row>
    <row r="29" spans="1:10" x14ac:dyDescent="0.25">
      <c r="A29" s="1023"/>
      <c r="B29" s="1024"/>
      <c r="C29" s="1024"/>
      <c r="D29" s="1025"/>
      <c r="E29" s="428"/>
      <c r="F29" s="1023"/>
      <c r="G29" s="1025"/>
      <c r="H29" s="1026"/>
      <c r="I29" s="1027"/>
      <c r="J29" s="1027"/>
    </row>
    <row r="30" spans="1:10" x14ac:dyDescent="0.25">
      <c r="A30" s="1023"/>
      <c r="B30" s="1024"/>
      <c r="C30" s="1024"/>
      <c r="D30" s="1025"/>
      <c r="E30" s="428"/>
      <c r="F30" s="1023"/>
      <c r="G30" s="1025"/>
      <c r="H30" s="1026"/>
      <c r="I30" s="1027"/>
      <c r="J30" s="1027"/>
    </row>
    <row r="31" spans="1:10" x14ac:dyDescent="0.25">
      <c r="A31" s="1023"/>
      <c r="B31" s="1024"/>
      <c r="C31" s="1024"/>
      <c r="D31" s="1025"/>
      <c r="E31" s="428"/>
      <c r="F31" s="1023"/>
      <c r="G31" s="1025"/>
      <c r="H31" s="1026"/>
      <c r="I31" s="1027"/>
      <c r="J31" s="1027"/>
    </row>
    <row r="32" spans="1:10" x14ac:dyDescent="0.25">
      <c r="A32" s="1023"/>
      <c r="B32" s="1024"/>
      <c r="C32" s="1024"/>
      <c r="D32" s="1025"/>
      <c r="E32" s="428"/>
      <c r="F32" s="1023"/>
      <c r="G32" s="1025"/>
      <c r="H32" s="1026"/>
      <c r="I32" s="1027"/>
      <c r="J32" s="1027"/>
    </row>
    <row r="33" spans="1:10" x14ac:dyDescent="0.25">
      <c r="A33" s="1023"/>
      <c r="B33" s="1024"/>
      <c r="C33" s="1024"/>
      <c r="D33" s="1025"/>
      <c r="E33" s="428"/>
      <c r="F33" s="1023"/>
      <c r="G33" s="1025"/>
      <c r="H33" s="1026"/>
      <c r="I33" s="1027"/>
      <c r="J33" s="1027"/>
    </row>
    <row r="34" spans="1:10" x14ac:dyDescent="0.25">
      <c r="A34" s="1023"/>
      <c r="B34" s="1024"/>
      <c r="C34" s="1024"/>
      <c r="D34" s="1025"/>
      <c r="E34" s="428"/>
      <c r="F34" s="1023"/>
      <c r="G34" s="1025"/>
      <c r="H34" s="1026"/>
      <c r="I34" s="1027"/>
      <c r="J34" s="1027"/>
    </row>
    <row r="35" spans="1:10" x14ac:dyDescent="0.25">
      <c r="A35" s="1023"/>
      <c r="B35" s="1024"/>
      <c r="C35" s="1024"/>
      <c r="D35" s="1025"/>
      <c r="E35" s="428"/>
      <c r="F35" s="1023"/>
      <c r="G35" s="1025"/>
      <c r="H35" s="1026"/>
      <c r="I35" s="1027"/>
      <c r="J35" s="1027"/>
    </row>
  </sheetData>
  <sheetProtection algorithmName="SHA-512" hashValue="d3mu6zZ0MNIBhHnWY6JD9oLmgaGOIVg/8Vbsk0rETLsYZDBifcfOJei+7UidY5HBMRKCQQFog3E+/OAIOgm7dw==" saltValue="3pyimCf8VllCQhkhQc3pSw==" spinCount="100000" sheet="1" formatColumns="0" formatRows="0"/>
  <mergeCells count="87">
    <mergeCell ref="G2:J2"/>
    <mergeCell ref="A4:J4"/>
    <mergeCell ref="A5:J5"/>
    <mergeCell ref="A6:J6"/>
    <mergeCell ref="A8:J8"/>
    <mergeCell ref="A9:D9"/>
    <mergeCell ref="F9:G9"/>
    <mergeCell ref="H9:J9"/>
    <mergeCell ref="A10:D10"/>
    <mergeCell ref="F10:G10"/>
    <mergeCell ref="H10:J10"/>
    <mergeCell ref="A11:D11"/>
    <mergeCell ref="F11:G11"/>
    <mergeCell ref="H11:J11"/>
    <mergeCell ref="A12:D12"/>
    <mergeCell ref="F12:G12"/>
    <mergeCell ref="H12:J12"/>
    <mergeCell ref="A13:D13"/>
    <mergeCell ref="F13:G13"/>
    <mergeCell ref="H13:J13"/>
    <mergeCell ref="A14:D14"/>
    <mergeCell ref="F14:G14"/>
    <mergeCell ref="H14:J14"/>
    <mergeCell ref="A15:D15"/>
    <mergeCell ref="F15:G15"/>
    <mergeCell ref="H15:J15"/>
    <mergeCell ref="A16:D16"/>
    <mergeCell ref="F16:G16"/>
    <mergeCell ref="H16:J16"/>
    <mergeCell ref="A17:D17"/>
    <mergeCell ref="F17:G17"/>
    <mergeCell ref="H17:J17"/>
    <mergeCell ref="A18:D18"/>
    <mergeCell ref="F18:G18"/>
    <mergeCell ref="H18:J18"/>
    <mergeCell ref="A19:D19"/>
    <mergeCell ref="F19:G19"/>
    <mergeCell ref="H19:J19"/>
    <mergeCell ref="A20:D20"/>
    <mergeCell ref="F20:G20"/>
    <mergeCell ref="H20:J20"/>
    <mergeCell ref="A21:D21"/>
    <mergeCell ref="F21:G21"/>
    <mergeCell ref="H21:J21"/>
    <mergeCell ref="A22:D22"/>
    <mergeCell ref="F22:G22"/>
    <mergeCell ref="H22:J22"/>
    <mergeCell ref="A23:D23"/>
    <mergeCell ref="F23:G23"/>
    <mergeCell ref="H23:J23"/>
    <mergeCell ref="A24:D24"/>
    <mergeCell ref="F24:G24"/>
    <mergeCell ref="H24:J24"/>
    <mergeCell ref="A25:D25"/>
    <mergeCell ref="F25:G25"/>
    <mergeCell ref="H25:J25"/>
    <mergeCell ref="A26:D26"/>
    <mergeCell ref="F26:G26"/>
    <mergeCell ref="H26:J26"/>
    <mergeCell ref="A27:D27"/>
    <mergeCell ref="F27:G27"/>
    <mergeCell ref="H27:J27"/>
    <mergeCell ref="A28:D28"/>
    <mergeCell ref="F28:G28"/>
    <mergeCell ref="H28:J28"/>
    <mergeCell ref="A29:D29"/>
    <mergeCell ref="F29:G29"/>
    <mergeCell ref="H29:J29"/>
    <mergeCell ref="A30:D30"/>
    <mergeCell ref="F30:G30"/>
    <mergeCell ref="H30:J30"/>
    <mergeCell ref="G1:J1"/>
    <mergeCell ref="A35:D35"/>
    <mergeCell ref="F35:G35"/>
    <mergeCell ref="H35:J35"/>
    <mergeCell ref="A33:D33"/>
    <mergeCell ref="F33:G33"/>
    <mergeCell ref="H33:J33"/>
    <mergeCell ref="A34:D34"/>
    <mergeCell ref="F34:G34"/>
    <mergeCell ref="H34:J34"/>
    <mergeCell ref="A31:D31"/>
    <mergeCell ref="F31:G31"/>
    <mergeCell ref="H31:J31"/>
    <mergeCell ref="A32:D32"/>
    <mergeCell ref="F32:G32"/>
    <mergeCell ref="H32:J32"/>
  </mergeCells>
  <printOptions horizontalCentered="1"/>
  <pageMargins left="0.25" right="0.25" top="0.75" bottom="0.75" header="0.3" footer="0.3"/>
  <pageSetup orientation="portrait" r:id="rId1"/>
  <headerFooter>
    <oddFooter>&amp;CDB Competitive GMP Exhibits v072016</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T43"/>
  <sheetViews>
    <sheetView showGridLines="0" zoomScaleNormal="100" zoomScaleSheetLayoutView="100" workbookViewId="0">
      <selection activeCell="T28" sqref="T28"/>
    </sheetView>
  </sheetViews>
  <sheetFormatPr defaultColWidth="9.109375" defaultRowHeight="13.8" x14ac:dyDescent="0.25"/>
  <cols>
    <col min="1" max="1" width="10.88671875" style="440" customWidth="1"/>
    <col min="2" max="3" width="11.109375" style="1" customWidth="1"/>
    <col min="4" max="6" width="8.6640625" style="1" customWidth="1"/>
    <col min="7" max="14" width="16.33203125" style="1" customWidth="1"/>
    <col min="15" max="15" width="5.6640625" style="1" customWidth="1"/>
    <col min="16" max="16" width="4.88671875" style="1" customWidth="1"/>
    <col min="17" max="17" width="10.6640625" style="1" customWidth="1"/>
    <col min="18" max="18" width="9.109375" style="1"/>
    <col min="19" max="19" width="9.109375" style="1" hidden="1" customWidth="1"/>
    <col min="20" max="20" width="22.109375" style="1" customWidth="1"/>
    <col min="21" max="16384" width="9.109375" style="1"/>
  </cols>
  <sheetData>
    <row r="1" spans="1:20" ht="15" customHeight="1" x14ac:dyDescent="0.25">
      <c r="A1" s="326"/>
      <c r="B1" s="327"/>
      <c r="C1" s="327"/>
      <c r="D1" s="328"/>
      <c r="E1" s="382"/>
      <c r="F1" s="382"/>
      <c r="G1" s="382"/>
      <c r="H1" s="870">
        <f>Summary!I3</f>
        <v>0</v>
      </c>
      <c r="I1" s="870"/>
      <c r="J1" s="870"/>
      <c r="K1" s="870"/>
      <c r="L1" s="870"/>
      <c r="M1" s="870"/>
      <c r="N1" s="870"/>
      <c r="O1" s="870"/>
      <c r="P1" s="870"/>
      <c r="Q1" s="871"/>
      <c r="R1" s="260"/>
    </row>
    <row r="2" spans="1:20" ht="15" customHeight="1" x14ac:dyDescent="0.25">
      <c r="A2" s="329"/>
      <c r="B2" s="330"/>
      <c r="C2" s="330"/>
      <c r="D2" s="331"/>
      <c r="E2" s="260"/>
      <c r="F2" s="260"/>
      <c r="G2" s="260"/>
      <c r="H2" s="862">
        <f>Summary!I4</f>
        <v>0</v>
      </c>
      <c r="I2" s="862"/>
      <c r="J2" s="862"/>
      <c r="K2" s="862"/>
      <c r="L2" s="862"/>
      <c r="M2" s="862"/>
      <c r="N2" s="862"/>
      <c r="O2" s="862"/>
      <c r="P2" s="862"/>
      <c r="Q2" s="863"/>
      <c r="R2" s="260"/>
      <c r="S2" s="1" t="s">
        <v>313</v>
      </c>
    </row>
    <row r="3" spans="1:20" x14ac:dyDescent="0.25">
      <c r="A3" s="427"/>
      <c r="B3" s="331"/>
      <c r="C3" s="331"/>
      <c r="D3" s="331"/>
      <c r="E3" s="260"/>
      <c r="F3" s="260"/>
      <c r="G3" s="331"/>
      <c r="H3" s="331"/>
      <c r="I3" s="331"/>
      <c r="J3" s="331"/>
      <c r="K3" s="331"/>
      <c r="L3" s="331"/>
      <c r="M3" s="331"/>
      <c r="N3" s="331"/>
      <c r="O3" s="331"/>
      <c r="P3" s="260"/>
      <c r="Q3" s="426"/>
      <c r="R3" s="260"/>
      <c r="S3" s="1" t="s">
        <v>396</v>
      </c>
    </row>
    <row r="4" spans="1:20" ht="15.6" x14ac:dyDescent="0.3">
      <c r="A4" s="875" t="s">
        <v>370</v>
      </c>
      <c r="B4" s="876"/>
      <c r="C4" s="876"/>
      <c r="D4" s="876"/>
      <c r="E4" s="876"/>
      <c r="F4" s="876"/>
      <c r="G4" s="876"/>
      <c r="H4" s="876"/>
      <c r="I4" s="876"/>
      <c r="J4" s="876"/>
      <c r="K4" s="876"/>
      <c r="L4" s="876"/>
      <c r="M4" s="876"/>
      <c r="N4" s="876"/>
      <c r="O4" s="876"/>
      <c r="P4" s="876"/>
      <c r="Q4" s="877"/>
      <c r="R4" s="333"/>
      <c r="S4" s="1" t="s">
        <v>336</v>
      </c>
    </row>
    <row r="5" spans="1:20" ht="15.6" x14ac:dyDescent="0.3">
      <c r="A5" s="875" t="s">
        <v>371</v>
      </c>
      <c r="B5" s="876"/>
      <c r="C5" s="876"/>
      <c r="D5" s="876"/>
      <c r="E5" s="876"/>
      <c r="F5" s="876"/>
      <c r="G5" s="876"/>
      <c r="H5" s="876"/>
      <c r="I5" s="876"/>
      <c r="J5" s="876"/>
      <c r="K5" s="876"/>
      <c r="L5" s="876"/>
      <c r="M5" s="876"/>
      <c r="N5" s="876"/>
      <c r="O5" s="876"/>
      <c r="P5" s="876"/>
      <c r="Q5" s="877"/>
      <c r="R5" s="333"/>
    </row>
    <row r="6" spans="1:20" ht="15.6" x14ac:dyDescent="0.3">
      <c r="A6" s="872">
        <f ca="1">Summary!B8</f>
        <v>44428</v>
      </c>
      <c r="B6" s="873"/>
      <c r="C6" s="873"/>
      <c r="D6" s="873"/>
      <c r="E6" s="873"/>
      <c r="F6" s="873"/>
      <c r="G6" s="873"/>
      <c r="H6" s="873"/>
      <c r="I6" s="873"/>
      <c r="J6" s="873"/>
      <c r="K6" s="873"/>
      <c r="L6" s="873"/>
      <c r="M6" s="873"/>
      <c r="N6" s="873"/>
      <c r="O6" s="873"/>
      <c r="P6" s="873"/>
      <c r="Q6" s="874"/>
      <c r="R6" s="334"/>
    </row>
    <row r="7" spans="1:20" ht="15.6" x14ac:dyDescent="0.3">
      <c r="A7" s="349"/>
      <c r="B7" s="350"/>
      <c r="C7" s="350"/>
      <c r="D7" s="350"/>
      <c r="E7" s="350"/>
      <c r="F7" s="350"/>
      <c r="G7" s="350"/>
      <c r="H7" s="350"/>
      <c r="I7" s="350"/>
      <c r="J7" s="350"/>
      <c r="K7" s="350"/>
      <c r="L7" s="350"/>
      <c r="M7" s="350"/>
      <c r="N7" s="350"/>
      <c r="O7" s="350"/>
      <c r="P7" s="350"/>
      <c r="Q7" s="354"/>
      <c r="R7" s="260"/>
    </row>
    <row r="8" spans="1:20" ht="64.5" customHeight="1" x14ac:dyDescent="0.25">
      <c r="A8" s="963" t="s">
        <v>394</v>
      </c>
      <c r="B8" s="964"/>
      <c r="C8" s="964"/>
      <c r="D8" s="964"/>
      <c r="E8" s="964"/>
      <c r="F8" s="964"/>
      <c r="G8" s="964"/>
      <c r="H8" s="964"/>
      <c r="I8" s="964"/>
      <c r="J8" s="964"/>
      <c r="K8" s="964"/>
      <c r="L8" s="964"/>
      <c r="M8" s="964"/>
      <c r="N8" s="964"/>
      <c r="O8" s="964"/>
      <c r="P8" s="964"/>
      <c r="Q8" s="965"/>
    </row>
    <row r="9" spans="1:20" ht="60" customHeight="1" thickBot="1" x14ac:dyDescent="0.3">
      <c r="A9" s="579" t="s">
        <v>375</v>
      </c>
      <c r="B9" s="1037" t="s">
        <v>372</v>
      </c>
      <c r="C9" s="1038"/>
      <c r="D9" s="1037" t="s">
        <v>373</v>
      </c>
      <c r="E9" s="1039"/>
      <c r="F9" s="1038"/>
      <c r="G9" s="579" t="s">
        <v>363</v>
      </c>
      <c r="H9" s="580" t="s">
        <v>142</v>
      </c>
      <c r="I9" s="580" t="s">
        <v>143</v>
      </c>
      <c r="J9" s="580" t="s">
        <v>466</v>
      </c>
      <c r="K9" s="580" t="str">
        <f>"Contingency "&amp;'Pricing Proposal'!I41*100&amp;"%"</f>
        <v>Contingency 0%</v>
      </c>
      <c r="L9" s="580" t="str">
        <f>"CSDS Fee "&amp;'Pricing Proposal'!I44*100&amp;"%"</f>
        <v>CSDS Fee 0%</v>
      </c>
      <c r="M9" s="580" t="str">
        <f>"Fee "&amp;'Pricing Proposal'!I47*100&amp;"%"</f>
        <v>Fee 0%</v>
      </c>
      <c r="N9" s="580" t="s">
        <v>393</v>
      </c>
      <c r="O9" s="1037" t="s">
        <v>395</v>
      </c>
      <c r="P9" s="1038"/>
      <c r="Q9" s="579" t="s">
        <v>374</v>
      </c>
    </row>
    <row r="10" spans="1:20" ht="15" customHeight="1" thickBot="1" x14ac:dyDescent="0.3">
      <c r="A10" s="581"/>
      <c r="B10" s="582"/>
      <c r="C10" s="583"/>
      <c r="D10" s="582"/>
      <c r="E10" s="584"/>
      <c r="F10" s="583"/>
      <c r="G10" s="581"/>
      <c r="H10" s="582"/>
      <c r="I10" s="582"/>
      <c r="J10" s="578" t="e">
        <f ca="1">'Ex F General Cond'!D33/SUM('Ex H - Proj Estimate'!H46:I46)</f>
        <v>#DIV/0!</v>
      </c>
      <c r="K10" s="584"/>
      <c r="L10" s="582"/>
      <c r="M10" s="582"/>
      <c r="N10" s="582"/>
      <c r="O10" s="582"/>
      <c r="P10" s="583"/>
      <c r="Q10" s="581"/>
    </row>
    <row r="11" spans="1:20" ht="15" customHeight="1" x14ac:dyDescent="0.25">
      <c r="A11" s="628">
        <v>1</v>
      </c>
      <c r="B11" s="628">
        <v>2</v>
      </c>
      <c r="C11" s="626" t="s">
        <v>155</v>
      </c>
      <c r="D11" s="1029"/>
      <c r="E11" s="1029"/>
      <c r="F11" s="1029"/>
      <c r="G11" s="387">
        <v>0</v>
      </c>
      <c r="H11" s="387">
        <v>0</v>
      </c>
      <c r="I11" s="387">
        <v>0</v>
      </c>
      <c r="J11" s="577" t="e">
        <f ca="1">G11*J10</f>
        <v>#DIV/0!</v>
      </c>
      <c r="K11" s="571" t="e">
        <f ca="1">(G11+J11)*'Pricing Proposal'!$I$41</f>
        <v>#DIV/0!</v>
      </c>
      <c r="L11" s="571" t="e">
        <f ca="1">(G11+J11+K11)*'Pricing Proposal'!$I$44</f>
        <v>#DIV/0!</v>
      </c>
      <c r="M11" s="571" t="e">
        <f ca="1">(G11+J11+K11+L11)*'Pricing Proposal'!$I$47</f>
        <v>#DIV/0!</v>
      </c>
      <c r="N11" s="571" t="e">
        <f ca="1">SUM(G11,J11:M11)</f>
        <v>#DIV/0!</v>
      </c>
      <c r="O11" s="1030"/>
      <c r="P11" s="1031"/>
      <c r="Q11" s="410"/>
      <c r="T11" s="138" t="s">
        <v>210</v>
      </c>
    </row>
    <row r="12" spans="1:20" x14ac:dyDescent="0.25">
      <c r="A12" s="628"/>
      <c r="B12" s="626"/>
      <c r="C12" s="626"/>
      <c r="D12" s="1029"/>
      <c r="E12" s="1029"/>
      <c r="F12" s="1029"/>
      <c r="G12" s="387">
        <v>0</v>
      </c>
      <c r="H12" s="387">
        <v>0</v>
      </c>
      <c r="I12" s="387">
        <v>0</v>
      </c>
      <c r="J12" s="571" t="e">
        <f ca="1">G12*J10</f>
        <v>#DIV/0!</v>
      </c>
      <c r="K12" s="571" t="e">
        <f ca="1">(G12+J12)*'Pricing Proposal'!$I$41</f>
        <v>#DIV/0!</v>
      </c>
      <c r="L12" s="571" t="e">
        <f ca="1">(G12+J12+K12)*'Pricing Proposal'!$I$44</f>
        <v>#DIV/0!</v>
      </c>
      <c r="M12" s="571" t="e">
        <f ca="1">(G12+J12+K12+L12)*'Pricing Proposal'!$I$47</f>
        <v>#DIV/0!</v>
      </c>
      <c r="N12" s="571" t="e">
        <f t="shared" ref="N12:N39" ca="1" si="0">SUM(G12,J12:M12)</f>
        <v>#DIV/0!</v>
      </c>
      <c r="O12" s="1030"/>
      <c r="P12" s="1031"/>
      <c r="Q12" s="387"/>
      <c r="T12" s="136" t="s">
        <v>209</v>
      </c>
    </row>
    <row r="13" spans="1:20" x14ac:dyDescent="0.25">
      <c r="A13" s="628"/>
      <c r="B13" s="626"/>
      <c r="C13" s="626"/>
      <c r="D13" s="1029"/>
      <c r="E13" s="1029"/>
      <c r="F13" s="1029"/>
      <c r="G13" s="387">
        <v>0</v>
      </c>
      <c r="H13" s="387">
        <v>0</v>
      </c>
      <c r="I13" s="387">
        <v>0</v>
      </c>
      <c r="J13" s="571" t="e">
        <f ca="1">G13*J10</f>
        <v>#DIV/0!</v>
      </c>
      <c r="K13" s="571" t="e">
        <f ca="1">(G13+J13)*'Pricing Proposal'!$I$41</f>
        <v>#DIV/0!</v>
      </c>
      <c r="L13" s="571" t="e">
        <f ca="1">(G13+J13+K13)*'Pricing Proposal'!$I$44</f>
        <v>#DIV/0!</v>
      </c>
      <c r="M13" s="571" t="e">
        <f ca="1">(G13+J13+K13+L13)*'Pricing Proposal'!$I$47</f>
        <v>#DIV/0!</v>
      </c>
      <c r="N13" s="571" t="e">
        <f t="shared" ca="1" si="0"/>
        <v>#DIV/0!</v>
      </c>
      <c r="O13" s="1030"/>
      <c r="P13" s="1031"/>
      <c r="Q13" s="387"/>
      <c r="T13" s="139" t="s">
        <v>211</v>
      </c>
    </row>
    <row r="14" spans="1:20" ht="14.25" customHeight="1" x14ac:dyDescent="0.25">
      <c r="A14" s="628"/>
      <c r="B14" s="626"/>
      <c r="C14" s="626"/>
      <c r="D14" s="1029"/>
      <c r="E14" s="1029"/>
      <c r="F14" s="1029"/>
      <c r="G14" s="387">
        <v>0</v>
      </c>
      <c r="H14" s="387">
        <v>0</v>
      </c>
      <c r="I14" s="387">
        <v>0</v>
      </c>
      <c r="J14" s="571" t="e">
        <f ca="1">G14*J10</f>
        <v>#DIV/0!</v>
      </c>
      <c r="K14" s="571" t="e">
        <f ca="1">(G14+J14)*'Pricing Proposal'!$I$41</f>
        <v>#DIV/0!</v>
      </c>
      <c r="L14" s="571" t="e">
        <f ca="1">(G14+J14+K14)*'Pricing Proposal'!$I$44</f>
        <v>#DIV/0!</v>
      </c>
      <c r="M14" s="571" t="e">
        <f ca="1">(G14+J14+K14+L14)*'Pricing Proposal'!$I$47</f>
        <v>#DIV/0!</v>
      </c>
      <c r="N14" s="571" t="e">
        <f t="shared" ca="1" si="0"/>
        <v>#DIV/0!</v>
      </c>
      <c r="O14" s="1030"/>
      <c r="P14" s="1031"/>
      <c r="Q14" s="387"/>
    </row>
    <row r="15" spans="1:20" ht="14.25" customHeight="1" x14ac:dyDescent="0.25">
      <c r="A15" s="628"/>
      <c r="B15" s="626"/>
      <c r="C15" s="626"/>
      <c r="D15" s="1029"/>
      <c r="E15" s="1029"/>
      <c r="F15" s="1029"/>
      <c r="G15" s="387">
        <v>0</v>
      </c>
      <c r="H15" s="387">
        <v>0</v>
      </c>
      <c r="I15" s="387">
        <v>0</v>
      </c>
      <c r="J15" s="571" t="e">
        <f ca="1">G15*J10</f>
        <v>#DIV/0!</v>
      </c>
      <c r="K15" s="571" t="e">
        <f ca="1">(G15+J15)*'Pricing Proposal'!$I$41</f>
        <v>#DIV/0!</v>
      </c>
      <c r="L15" s="571" t="e">
        <f ca="1">(G15+J15+K15)*'Pricing Proposal'!$I$44</f>
        <v>#DIV/0!</v>
      </c>
      <c r="M15" s="571" t="e">
        <f ca="1">(G15+J15+K15+L15)*'Pricing Proposal'!$I$47</f>
        <v>#DIV/0!</v>
      </c>
      <c r="N15" s="571" t="e">
        <f t="shared" ca="1" si="0"/>
        <v>#DIV/0!</v>
      </c>
      <c r="O15" s="1030"/>
      <c r="P15" s="1031"/>
      <c r="Q15" s="387"/>
    </row>
    <row r="16" spans="1:20" x14ac:dyDescent="0.25">
      <c r="A16" s="628"/>
      <c r="B16" s="626"/>
      <c r="C16" s="626"/>
      <c r="D16" s="1029"/>
      <c r="E16" s="1029"/>
      <c r="F16" s="1029"/>
      <c r="G16" s="387">
        <v>0</v>
      </c>
      <c r="H16" s="387">
        <v>0</v>
      </c>
      <c r="I16" s="387">
        <v>0</v>
      </c>
      <c r="J16" s="571" t="e">
        <f ca="1">G16*J10</f>
        <v>#DIV/0!</v>
      </c>
      <c r="K16" s="571" t="e">
        <f ca="1">(G16+J16)*'Pricing Proposal'!$I$41</f>
        <v>#DIV/0!</v>
      </c>
      <c r="L16" s="571" t="e">
        <f ca="1">(G16+J16+K16)*'Pricing Proposal'!$I$44</f>
        <v>#DIV/0!</v>
      </c>
      <c r="M16" s="571" t="e">
        <f ca="1">(G16+J16+K16+L16)*'Pricing Proposal'!$I$47</f>
        <v>#DIV/0!</v>
      </c>
      <c r="N16" s="571" t="e">
        <f t="shared" ca="1" si="0"/>
        <v>#DIV/0!</v>
      </c>
      <c r="O16" s="1030"/>
      <c r="P16" s="1031"/>
      <c r="Q16" s="387"/>
    </row>
    <row r="17" spans="1:17" x14ac:dyDescent="0.25">
      <c r="A17" s="628"/>
      <c r="B17" s="626"/>
      <c r="C17" s="626"/>
      <c r="D17" s="1029"/>
      <c r="E17" s="1029"/>
      <c r="F17" s="1029"/>
      <c r="G17" s="387">
        <v>0</v>
      </c>
      <c r="H17" s="387">
        <v>0</v>
      </c>
      <c r="I17" s="387">
        <v>0</v>
      </c>
      <c r="J17" s="571" t="e">
        <f ca="1">G17*J10</f>
        <v>#DIV/0!</v>
      </c>
      <c r="K17" s="571" t="e">
        <f ca="1">(G17+J17)*'Pricing Proposal'!$I$41</f>
        <v>#DIV/0!</v>
      </c>
      <c r="L17" s="571" t="e">
        <f ca="1">(G17+J17+K17)*'Pricing Proposal'!$I$44</f>
        <v>#DIV/0!</v>
      </c>
      <c r="M17" s="571" t="e">
        <f ca="1">(G17+J17+K17+L17)*'Pricing Proposal'!$I$47</f>
        <v>#DIV/0!</v>
      </c>
      <c r="N17" s="571" t="e">
        <f t="shared" ca="1" si="0"/>
        <v>#DIV/0!</v>
      </c>
      <c r="O17" s="1030"/>
      <c r="P17" s="1031"/>
      <c r="Q17" s="387"/>
    </row>
    <row r="18" spans="1:17" x14ac:dyDescent="0.25">
      <c r="A18" s="628"/>
      <c r="B18" s="626"/>
      <c r="C18" s="626"/>
      <c r="D18" s="1029"/>
      <c r="E18" s="1029"/>
      <c r="F18" s="1029"/>
      <c r="G18" s="387">
        <v>0</v>
      </c>
      <c r="H18" s="387">
        <v>0</v>
      </c>
      <c r="I18" s="387">
        <v>0</v>
      </c>
      <c r="J18" s="571" t="e">
        <f ca="1">G18*J10</f>
        <v>#DIV/0!</v>
      </c>
      <c r="K18" s="571" t="e">
        <f ca="1">(G18+J18)*'Pricing Proposal'!$I$41</f>
        <v>#DIV/0!</v>
      </c>
      <c r="L18" s="571" t="e">
        <f ca="1">(G18+J18+K18)*'Pricing Proposal'!$I$44</f>
        <v>#DIV/0!</v>
      </c>
      <c r="M18" s="571" t="e">
        <f ca="1">(G18+J18+K18+L18)*'Pricing Proposal'!$I$47</f>
        <v>#DIV/0!</v>
      </c>
      <c r="N18" s="571" t="e">
        <f t="shared" ca="1" si="0"/>
        <v>#DIV/0!</v>
      </c>
      <c r="O18" s="1030"/>
      <c r="P18" s="1031"/>
      <c r="Q18" s="387"/>
    </row>
    <row r="19" spans="1:17" x14ac:dyDescent="0.25">
      <c r="A19" s="628"/>
      <c r="B19" s="626"/>
      <c r="C19" s="626"/>
      <c r="D19" s="1029"/>
      <c r="E19" s="1029"/>
      <c r="F19" s="1029"/>
      <c r="G19" s="387">
        <v>0</v>
      </c>
      <c r="H19" s="387">
        <v>0</v>
      </c>
      <c r="I19" s="387">
        <v>0</v>
      </c>
      <c r="J19" s="571" t="e">
        <f ca="1">G19*J10</f>
        <v>#DIV/0!</v>
      </c>
      <c r="K19" s="571" t="e">
        <f ca="1">(G19+J19)*'Pricing Proposal'!$I$41</f>
        <v>#DIV/0!</v>
      </c>
      <c r="L19" s="571" t="e">
        <f ca="1">(G19+J19+K19)*'Pricing Proposal'!$I$44</f>
        <v>#DIV/0!</v>
      </c>
      <c r="M19" s="571" t="e">
        <f ca="1">(G19+J19+K19+L19)*'Pricing Proposal'!$I$47</f>
        <v>#DIV/0!</v>
      </c>
      <c r="N19" s="571" t="e">
        <f t="shared" ca="1" si="0"/>
        <v>#DIV/0!</v>
      </c>
      <c r="O19" s="1030"/>
      <c r="P19" s="1031"/>
      <c r="Q19" s="387"/>
    </row>
    <row r="20" spans="1:17" x14ac:dyDescent="0.25">
      <c r="A20" s="628"/>
      <c r="B20" s="626"/>
      <c r="C20" s="626"/>
      <c r="D20" s="1029"/>
      <c r="E20" s="1029"/>
      <c r="F20" s="1029"/>
      <c r="G20" s="387">
        <v>0</v>
      </c>
      <c r="H20" s="387">
        <v>0</v>
      </c>
      <c r="I20" s="387">
        <v>0</v>
      </c>
      <c r="J20" s="571" t="e">
        <f ca="1">G20*J10</f>
        <v>#DIV/0!</v>
      </c>
      <c r="K20" s="571" t="e">
        <f ca="1">(G20+J20)*'Pricing Proposal'!$I$41</f>
        <v>#DIV/0!</v>
      </c>
      <c r="L20" s="571" t="e">
        <f ca="1">(G20+J20+K20)*'Pricing Proposal'!$I$44</f>
        <v>#DIV/0!</v>
      </c>
      <c r="M20" s="571" t="e">
        <f ca="1">(G20+J20+K20+L20)*'Pricing Proposal'!$I$47</f>
        <v>#DIV/0!</v>
      </c>
      <c r="N20" s="571" t="e">
        <f t="shared" ca="1" si="0"/>
        <v>#DIV/0!</v>
      </c>
      <c r="O20" s="1030"/>
      <c r="P20" s="1031"/>
      <c r="Q20" s="387"/>
    </row>
    <row r="21" spans="1:17" x14ac:dyDescent="0.25">
      <c r="A21" s="628"/>
      <c r="B21" s="626"/>
      <c r="C21" s="626"/>
      <c r="D21" s="1029"/>
      <c r="E21" s="1029"/>
      <c r="F21" s="1029"/>
      <c r="G21" s="387">
        <v>0</v>
      </c>
      <c r="H21" s="387">
        <v>0</v>
      </c>
      <c r="I21" s="387">
        <v>0</v>
      </c>
      <c r="J21" s="571" t="e">
        <f ca="1">G21*J10</f>
        <v>#DIV/0!</v>
      </c>
      <c r="K21" s="571" t="e">
        <f ca="1">(G21+J21)*'Pricing Proposal'!$I$41</f>
        <v>#DIV/0!</v>
      </c>
      <c r="L21" s="571" t="e">
        <f ca="1">(G21+J21+K21)*'Pricing Proposal'!$I$44</f>
        <v>#DIV/0!</v>
      </c>
      <c r="M21" s="571" t="e">
        <f ca="1">(G21+J21+K21+L21)*'Pricing Proposal'!$I$47</f>
        <v>#DIV/0!</v>
      </c>
      <c r="N21" s="571" t="e">
        <f t="shared" ca="1" si="0"/>
        <v>#DIV/0!</v>
      </c>
      <c r="O21" s="1030"/>
      <c r="P21" s="1031"/>
      <c r="Q21" s="387"/>
    </row>
    <row r="22" spans="1:17" x14ac:dyDescent="0.25">
      <c r="A22" s="628"/>
      <c r="B22" s="626"/>
      <c r="C22" s="626"/>
      <c r="D22" s="1029"/>
      <c r="E22" s="1029"/>
      <c r="F22" s="1029"/>
      <c r="G22" s="387">
        <v>0</v>
      </c>
      <c r="H22" s="387">
        <v>0</v>
      </c>
      <c r="I22" s="387">
        <v>0</v>
      </c>
      <c r="J22" s="571" t="e">
        <f ca="1">G22*J10</f>
        <v>#DIV/0!</v>
      </c>
      <c r="K22" s="571" t="e">
        <f ca="1">(G22+J22)*'Pricing Proposal'!$I$41</f>
        <v>#DIV/0!</v>
      </c>
      <c r="L22" s="571" t="e">
        <f ca="1">(G22+J22+K22)*'Pricing Proposal'!$I$44</f>
        <v>#DIV/0!</v>
      </c>
      <c r="M22" s="571" t="e">
        <f ca="1">(G22+J22+K22+L22)*'Pricing Proposal'!$I$47</f>
        <v>#DIV/0!</v>
      </c>
      <c r="N22" s="571" t="e">
        <f t="shared" ca="1" si="0"/>
        <v>#DIV/0!</v>
      </c>
      <c r="O22" s="1030"/>
      <c r="P22" s="1031"/>
      <c r="Q22" s="387"/>
    </row>
    <row r="23" spans="1:17" x14ac:dyDescent="0.25">
      <c r="A23" s="628"/>
      <c r="B23" s="626"/>
      <c r="C23" s="626"/>
      <c r="D23" s="1029"/>
      <c r="E23" s="1029"/>
      <c r="F23" s="1029"/>
      <c r="G23" s="387">
        <v>0</v>
      </c>
      <c r="H23" s="387">
        <v>0</v>
      </c>
      <c r="I23" s="387">
        <v>0</v>
      </c>
      <c r="J23" s="571" t="e">
        <f ca="1">G23*J10</f>
        <v>#DIV/0!</v>
      </c>
      <c r="K23" s="571" t="e">
        <f ca="1">(G23+J23)*'Pricing Proposal'!$I$41</f>
        <v>#DIV/0!</v>
      </c>
      <c r="L23" s="571" t="e">
        <f ca="1">(G23+J23+K23)*'Pricing Proposal'!$I$44</f>
        <v>#DIV/0!</v>
      </c>
      <c r="M23" s="571" t="e">
        <f ca="1">(G23+J23+K23+L23)*'Pricing Proposal'!$I$47</f>
        <v>#DIV/0!</v>
      </c>
      <c r="N23" s="571" t="e">
        <f t="shared" ca="1" si="0"/>
        <v>#DIV/0!</v>
      </c>
      <c r="O23" s="1030"/>
      <c r="P23" s="1031"/>
      <c r="Q23" s="387"/>
    </row>
    <row r="24" spans="1:17" x14ac:dyDescent="0.25">
      <c r="A24" s="628"/>
      <c r="B24" s="626"/>
      <c r="C24" s="626"/>
      <c r="D24" s="1029"/>
      <c r="E24" s="1029"/>
      <c r="F24" s="1029"/>
      <c r="G24" s="387">
        <v>0</v>
      </c>
      <c r="H24" s="387">
        <v>0</v>
      </c>
      <c r="I24" s="387">
        <v>0</v>
      </c>
      <c r="J24" s="571" t="e">
        <f ca="1">G24*J10</f>
        <v>#DIV/0!</v>
      </c>
      <c r="K24" s="571" t="e">
        <f ca="1">(G24+J24)*'Pricing Proposal'!$I$41</f>
        <v>#DIV/0!</v>
      </c>
      <c r="L24" s="571" t="e">
        <f ca="1">(G24+J24+K24)*'Pricing Proposal'!$I$44</f>
        <v>#DIV/0!</v>
      </c>
      <c r="M24" s="571" t="e">
        <f ca="1">(G24+J24+K24+L24)*'Pricing Proposal'!$I$47</f>
        <v>#DIV/0!</v>
      </c>
      <c r="N24" s="571" t="e">
        <f t="shared" ca="1" si="0"/>
        <v>#DIV/0!</v>
      </c>
      <c r="O24" s="1030"/>
      <c r="P24" s="1031"/>
      <c r="Q24" s="387"/>
    </row>
    <row r="25" spans="1:17" x14ac:dyDescent="0.25">
      <c r="A25" s="628"/>
      <c r="B25" s="626"/>
      <c r="C25" s="626"/>
      <c r="D25" s="1029"/>
      <c r="E25" s="1029"/>
      <c r="F25" s="1029"/>
      <c r="G25" s="387">
        <v>0</v>
      </c>
      <c r="H25" s="387">
        <v>0</v>
      </c>
      <c r="I25" s="387">
        <v>0</v>
      </c>
      <c r="J25" s="571" t="e">
        <f ca="1">G25*J10</f>
        <v>#DIV/0!</v>
      </c>
      <c r="K25" s="571" t="e">
        <f ca="1">(G25+J25)*'Pricing Proposal'!$I$41</f>
        <v>#DIV/0!</v>
      </c>
      <c r="L25" s="571" t="e">
        <f ca="1">(G25+J25+K25)*'Pricing Proposal'!$I$44</f>
        <v>#DIV/0!</v>
      </c>
      <c r="M25" s="571" t="e">
        <f ca="1">(G25+J25+K25+L25)*'Pricing Proposal'!$I$47</f>
        <v>#DIV/0!</v>
      </c>
      <c r="N25" s="571" t="e">
        <f t="shared" ca="1" si="0"/>
        <v>#DIV/0!</v>
      </c>
      <c r="O25" s="1030"/>
      <c r="P25" s="1031"/>
      <c r="Q25" s="387"/>
    </row>
    <row r="26" spans="1:17" x14ac:dyDescent="0.25">
      <c r="A26" s="628"/>
      <c r="B26" s="626"/>
      <c r="C26" s="626"/>
      <c r="D26" s="1029"/>
      <c r="E26" s="1029"/>
      <c r="F26" s="1029"/>
      <c r="G26" s="387">
        <v>0</v>
      </c>
      <c r="H26" s="387">
        <v>0</v>
      </c>
      <c r="I26" s="387">
        <v>0</v>
      </c>
      <c r="J26" s="571" t="e">
        <f ca="1">G26*J10</f>
        <v>#DIV/0!</v>
      </c>
      <c r="K26" s="571" t="e">
        <f ca="1">(G26+J26)*'Pricing Proposal'!$I$41</f>
        <v>#DIV/0!</v>
      </c>
      <c r="L26" s="571" t="e">
        <f ca="1">(G26+J26+K26)*'Pricing Proposal'!$I$44</f>
        <v>#DIV/0!</v>
      </c>
      <c r="M26" s="571" t="e">
        <f ca="1">(G26+J26+K26+L26)*'Pricing Proposal'!$I$47</f>
        <v>#DIV/0!</v>
      </c>
      <c r="N26" s="571" t="e">
        <f t="shared" ca="1" si="0"/>
        <v>#DIV/0!</v>
      </c>
      <c r="O26" s="1030"/>
      <c r="P26" s="1031"/>
      <c r="Q26" s="387"/>
    </row>
    <row r="27" spans="1:17" x14ac:dyDescent="0.25">
      <c r="A27" s="628"/>
      <c r="B27" s="626"/>
      <c r="C27" s="626"/>
      <c r="D27" s="1029"/>
      <c r="E27" s="1029"/>
      <c r="F27" s="1029"/>
      <c r="G27" s="387">
        <v>0</v>
      </c>
      <c r="H27" s="387">
        <v>0</v>
      </c>
      <c r="I27" s="387">
        <v>0</v>
      </c>
      <c r="J27" s="571" t="e">
        <f ca="1">G27*J10</f>
        <v>#DIV/0!</v>
      </c>
      <c r="K27" s="571" t="e">
        <f ca="1">(G27+J27)*'Pricing Proposal'!$I$41</f>
        <v>#DIV/0!</v>
      </c>
      <c r="L27" s="571" t="e">
        <f ca="1">(G27+J27+K27)*'Pricing Proposal'!$I$44</f>
        <v>#DIV/0!</v>
      </c>
      <c r="M27" s="571" t="e">
        <f ca="1">(G27+J27+K27+L27)*'Pricing Proposal'!$I$47</f>
        <v>#DIV/0!</v>
      </c>
      <c r="N27" s="571" t="e">
        <f t="shared" ca="1" si="0"/>
        <v>#DIV/0!</v>
      </c>
      <c r="O27" s="1030"/>
      <c r="P27" s="1031"/>
      <c r="Q27" s="387"/>
    </row>
    <row r="28" spans="1:17" x14ac:dyDescent="0.25">
      <c r="A28" s="628"/>
      <c r="B28" s="626"/>
      <c r="C28" s="626"/>
      <c r="D28" s="1029"/>
      <c r="E28" s="1029"/>
      <c r="F28" s="1029"/>
      <c r="G28" s="387">
        <v>0</v>
      </c>
      <c r="H28" s="387">
        <v>0</v>
      </c>
      <c r="I28" s="387">
        <v>0</v>
      </c>
      <c r="J28" s="571" t="e">
        <f ca="1">G28*J10</f>
        <v>#DIV/0!</v>
      </c>
      <c r="K28" s="571" t="e">
        <f ca="1">(G28+J28)*'Pricing Proposal'!$I$41</f>
        <v>#DIV/0!</v>
      </c>
      <c r="L28" s="571" t="e">
        <f ca="1">(G28+J28+K28)*'Pricing Proposal'!$I$44</f>
        <v>#DIV/0!</v>
      </c>
      <c r="M28" s="571" t="e">
        <f ca="1">(G28+J28+K28+L28)*'Pricing Proposal'!$I$47</f>
        <v>#DIV/0!</v>
      </c>
      <c r="N28" s="571" t="e">
        <f t="shared" ca="1" si="0"/>
        <v>#DIV/0!</v>
      </c>
      <c r="O28" s="1030"/>
      <c r="P28" s="1031"/>
      <c r="Q28" s="387"/>
    </row>
    <row r="29" spans="1:17" x14ac:dyDescent="0.25">
      <c r="A29" s="628"/>
      <c r="B29" s="626"/>
      <c r="C29" s="626"/>
      <c r="D29" s="1029"/>
      <c r="E29" s="1029"/>
      <c r="F29" s="1029"/>
      <c r="G29" s="387">
        <v>0</v>
      </c>
      <c r="H29" s="387">
        <v>0</v>
      </c>
      <c r="I29" s="387">
        <v>0</v>
      </c>
      <c r="J29" s="571" t="e">
        <f ca="1">G29*J10</f>
        <v>#DIV/0!</v>
      </c>
      <c r="K29" s="571" t="e">
        <f ca="1">(G29+J29)*'Pricing Proposal'!$I$41</f>
        <v>#DIV/0!</v>
      </c>
      <c r="L29" s="571" t="e">
        <f ca="1">(G29+J29+K29)*'Pricing Proposal'!$I$44</f>
        <v>#DIV/0!</v>
      </c>
      <c r="M29" s="571" t="e">
        <f ca="1">(G29+J29+K29+L29)*'Pricing Proposal'!$I$47</f>
        <v>#DIV/0!</v>
      </c>
      <c r="N29" s="571" t="e">
        <f t="shared" ca="1" si="0"/>
        <v>#DIV/0!</v>
      </c>
      <c r="O29" s="1030"/>
      <c r="P29" s="1031"/>
      <c r="Q29" s="387"/>
    </row>
    <row r="30" spans="1:17" x14ac:dyDescent="0.25">
      <c r="A30" s="628"/>
      <c r="B30" s="626"/>
      <c r="C30" s="626"/>
      <c r="D30" s="1029"/>
      <c r="E30" s="1029"/>
      <c r="F30" s="1029"/>
      <c r="G30" s="387">
        <v>0</v>
      </c>
      <c r="H30" s="387">
        <v>0</v>
      </c>
      <c r="I30" s="387">
        <v>0</v>
      </c>
      <c r="J30" s="571" t="e">
        <f ca="1">G30*J10</f>
        <v>#DIV/0!</v>
      </c>
      <c r="K30" s="571" t="e">
        <f ca="1">(G30+J30)*'Pricing Proposal'!$I$41</f>
        <v>#DIV/0!</v>
      </c>
      <c r="L30" s="571" t="e">
        <f ca="1">(G30+J30+K30)*'Pricing Proposal'!$I$44</f>
        <v>#DIV/0!</v>
      </c>
      <c r="M30" s="571" t="e">
        <f ca="1">(G30+J30+K30+L30)*'Pricing Proposal'!$I$47</f>
        <v>#DIV/0!</v>
      </c>
      <c r="N30" s="571" t="e">
        <f t="shared" ca="1" si="0"/>
        <v>#DIV/0!</v>
      </c>
      <c r="O30" s="1030"/>
      <c r="P30" s="1031"/>
      <c r="Q30" s="387"/>
    </row>
    <row r="31" spans="1:17" x14ac:dyDescent="0.25">
      <c r="A31" s="628"/>
      <c r="B31" s="626"/>
      <c r="C31" s="626"/>
      <c r="D31" s="1029"/>
      <c r="E31" s="1029"/>
      <c r="F31" s="1029"/>
      <c r="G31" s="387">
        <v>0</v>
      </c>
      <c r="H31" s="387">
        <v>0</v>
      </c>
      <c r="I31" s="387">
        <v>0</v>
      </c>
      <c r="J31" s="571" t="e">
        <f ca="1">G31*J10</f>
        <v>#DIV/0!</v>
      </c>
      <c r="K31" s="571" t="e">
        <f ca="1">(G31+J31)*'Pricing Proposal'!$I$41</f>
        <v>#DIV/0!</v>
      </c>
      <c r="L31" s="571" t="e">
        <f ca="1">(G31+J31+K31)*'Pricing Proposal'!$I$44</f>
        <v>#DIV/0!</v>
      </c>
      <c r="M31" s="571" t="e">
        <f ca="1">(G31+J31+K31+L31)*'Pricing Proposal'!$I$47</f>
        <v>#DIV/0!</v>
      </c>
      <c r="N31" s="571" t="e">
        <f t="shared" ca="1" si="0"/>
        <v>#DIV/0!</v>
      </c>
      <c r="O31" s="1030"/>
      <c r="P31" s="1031"/>
      <c r="Q31" s="387"/>
    </row>
    <row r="32" spans="1:17" x14ac:dyDescent="0.25">
      <c r="A32" s="628"/>
      <c r="B32" s="626"/>
      <c r="C32" s="626"/>
      <c r="D32" s="1029"/>
      <c r="E32" s="1029"/>
      <c r="F32" s="1029"/>
      <c r="G32" s="387">
        <v>0</v>
      </c>
      <c r="H32" s="387">
        <v>0</v>
      </c>
      <c r="I32" s="387">
        <v>0</v>
      </c>
      <c r="J32" s="571" t="e">
        <f ca="1">G32*J10</f>
        <v>#DIV/0!</v>
      </c>
      <c r="K32" s="571" t="e">
        <f ca="1">(G32+J32)*'Pricing Proposal'!$I$41</f>
        <v>#DIV/0!</v>
      </c>
      <c r="L32" s="571" t="e">
        <f ca="1">(G32+J32+K32)*'Pricing Proposal'!$I$44</f>
        <v>#DIV/0!</v>
      </c>
      <c r="M32" s="571" t="e">
        <f ca="1">(G32+J32+K32+L32)*'Pricing Proposal'!$I$47</f>
        <v>#DIV/0!</v>
      </c>
      <c r="N32" s="571" t="e">
        <f t="shared" ca="1" si="0"/>
        <v>#DIV/0!</v>
      </c>
      <c r="O32" s="1030"/>
      <c r="P32" s="1031"/>
      <c r="Q32" s="387"/>
    </row>
    <row r="33" spans="1:17" x14ac:dyDescent="0.25">
      <c r="A33" s="628"/>
      <c r="B33" s="626"/>
      <c r="C33" s="626"/>
      <c r="D33" s="1029"/>
      <c r="E33" s="1029"/>
      <c r="F33" s="1029"/>
      <c r="G33" s="387">
        <v>0</v>
      </c>
      <c r="H33" s="387">
        <v>0</v>
      </c>
      <c r="I33" s="387">
        <v>0</v>
      </c>
      <c r="J33" s="571" t="e">
        <f ca="1">G33*J10</f>
        <v>#DIV/0!</v>
      </c>
      <c r="K33" s="571" t="e">
        <f ca="1">(G33+J33)*'Pricing Proposal'!$I$41</f>
        <v>#DIV/0!</v>
      </c>
      <c r="L33" s="571" t="e">
        <f ca="1">(G33+J33+K33)*'Pricing Proposal'!$I$44</f>
        <v>#DIV/0!</v>
      </c>
      <c r="M33" s="571" t="e">
        <f ca="1">(G33+J33+K33+L33)*'Pricing Proposal'!$I$47</f>
        <v>#DIV/0!</v>
      </c>
      <c r="N33" s="571" t="e">
        <f t="shared" ca="1" si="0"/>
        <v>#DIV/0!</v>
      </c>
      <c r="O33" s="1030"/>
      <c r="P33" s="1031"/>
      <c r="Q33" s="387"/>
    </row>
    <row r="34" spans="1:17" x14ac:dyDescent="0.25">
      <c r="A34" s="628"/>
      <c r="B34" s="626"/>
      <c r="C34" s="626"/>
      <c r="D34" s="1029"/>
      <c r="E34" s="1029"/>
      <c r="F34" s="1029"/>
      <c r="G34" s="387">
        <v>0</v>
      </c>
      <c r="H34" s="387">
        <v>0</v>
      </c>
      <c r="I34" s="387">
        <v>0</v>
      </c>
      <c r="J34" s="571" t="e">
        <f ca="1">G34*J10</f>
        <v>#DIV/0!</v>
      </c>
      <c r="K34" s="571" t="e">
        <f ca="1">(G34+J34)*'Pricing Proposal'!$I$41</f>
        <v>#DIV/0!</v>
      </c>
      <c r="L34" s="571" t="e">
        <f ca="1">(G34+J34+K34)*'Pricing Proposal'!$I$44</f>
        <v>#DIV/0!</v>
      </c>
      <c r="M34" s="571" t="e">
        <f ca="1">(G34+J34+K34+L34)*'Pricing Proposal'!$I$47</f>
        <v>#DIV/0!</v>
      </c>
      <c r="N34" s="571" t="e">
        <f t="shared" ca="1" si="0"/>
        <v>#DIV/0!</v>
      </c>
      <c r="O34" s="1030"/>
      <c r="P34" s="1031"/>
      <c r="Q34" s="387"/>
    </row>
    <row r="35" spans="1:17" x14ac:dyDescent="0.25">
      <c r="A35" s="628"/>
      <c r="B35" s="626"/>
      <c r="C35" s="626"/>
      <c r="D35" s="1029"/>
      <c r="E35" s="1029"/>
      <c r="F35" s="1029"/>
      <c r="G35" s="387">
        <v>0</v>
      </c>
      <c r="H35" s="387">
        <v>0</v>
      </c>
      <c r="I35" s="387">
        <v>0</v>
      </c>
      <c r="J35" s="571" t="e">
        <f ca="1">G35*J10</f>
        <v>#DIV/0!</v>
      </c>
      <c r="K35" s="571" t="e">
        <f ca="1">(G35+J35)*'Pricing Proposal'!$I$41</f>
        <v>#DIV/0!</v>
      </c>
      <c r="L35" s="571" t="e">
        <f ca="1">(G35+J35+K35)*'Pricing Proposal'!$I$44</f>
        <v>#DIV/0!</v>
      </c>
      <c r="M35" s="571" t="e">
        <f ca="1">(G35+J35+K35+L35)*'Pricing Proposal'!$I$47</f>
        <v>#DIV/0!</v>
      </c>
      <c r="N35" s="571" t="e">
        <f t="shared" ca="1" si="0"/>
        <v>#DIV/0!</v>
      </c>
      <c r="O35" s="1030"/>
      <c r="P35" s="1031"/>
      <c r="Q35" s="387"/>
    </row>
    <row r="36" spans="1:17" x14ac:dyDescent="0.25">
      <c r="A36" s="628"/>
      <c r="B36" s="626"/>
      <c r="C36" s="626"/>
      <c r="D36" s="1029"/>
      <c r="E36" s="1029"/>
      <c r="F36" s="1029"/>
      <c r="G36" s="387">
        <v>0</v>
      </c>
      <c r="H36" s="387">
        <v>0</v>
      </c>
      <c r="I36" s="387">
        <v>0</v>
      </c>
      <c r="J36" s="571" t="e">
        <f ca="1">G36*J10</f>
        <v>#DIV/0!</v>
      </c>
      <c r="K36" s="571" t="e">
        <f ca="1">(G36+J36)*'Pricing Proposal'!$I$41</f>
        <v>#DIV/0!</v>
      </c>
      <c r="L36" s="571" t="e">
        <f ca="1">(G36+J36+K36)*'Pricing Proposal'!$I$44</f>
        <v>#DIV/0!</v>
      </c>
      <c r="M36" s="571" t="e">
        <f ca="1">(G36+J36+K36+L36)*'Pricing Proposal'!$I$47</f>
        <v>#DIV/0!</v>
      </c>
      <c r="N36" s="571" t="e">
        <f t="shared" ca="1" si="0"/>
        <v>#DIV/0!</v>
      </c>
      <c r="O36" s="1030"/>
      <c r="P36" s="1031"/>
      <c r="Q36" s="387"/>
    </row>
    <row r="37" spans="1:17" x14ac:dyDescent="0.25">
      <c r="A37" s="628"/>
      <c r="B37" s="626"/>
      <c r="C37" s="626"/>
      <c r="D37" s="1029"/>
      <c r="E37" s="1029"/>
      <c r="F37" s="1029"/>
      <c r="G37" s="387">
        <v>0</v>
      </c>
      <c r="H37" s="387">
        <v>0</v>
      </c>
      <c r="I37" s="387">
        <v>0</v>
      </c>
      <c r="J37" s="571" t="e">
        <f ca="1">G37*J10</f>
        <v>#DIV/0!</v>
      </c>
      <c r="K37" s="571" t="e">
        <f ca="1">(G37+J37)*'Pricing Proposal'!$I$41</f>
        <v>#DIV/0!</v>
      </c>
      <c r="L37" s="571" t="e">
        <f ca="1">(G37+J37+K37)*'Pricing Proposal'!$I$44</f>
        <v>#DIV/0!</v>
      </c>
      <c r="M37" s="571" t="e">
        <f ca="1">(G37+J37+K37+L37)*'Pricing Proposal'!$I$47</f>
        <v>#DIV/0!</v>
      </c>
      <c r="N37" s="571" t="e">
        <f t="shared" ca="1" si="0"/>
        <v>#DIV/0!</v>
      </c>
      <c r="O37" s="1030"/>
      <c r="P37" s="1031"/>
      <c r="Q37" s="387"/>
    </row>
    <row r="38" spans="1:17" x14ac:dyDescent="0.25">
      <c r="A38" s="628"/>
      <c r="B38" s="626"/>
      <c r="C38" s="626"/>
      <c r="D38" s="1029"/>
      <c r="E38" s="1029"/>
      <c r="F38" s="1029"/>
      <c r="G38" s="387">
        <v>0</v>
      </c>
      <c r="H38" s="387">
        <v>0</v>
      </c>
      <c r="I38" s="387">
        <v>0</v>
      </c>
      <c r="J38" s="571" t="e">
        <f ca="1">G38*J10</f>
        <v>#DIV/0!</v>
      </c>
      <c r="K38" s="571" t="e">
        <f ca="1">(G38+J38)*'Pricing Proposal'!$I$41</f>
        <v>#DIV/0!</v>
      </c>
      <c r="L38" s="571" t="e">
        <f ca="1">(G38+J38+K38)*'Pricing Proposal'!$I$44</f>
        <v>#DIV/0!</v>
      </c>
      <c r="M38" s="571" t="e">
        <f ca="1">(G38+J38+K38+L38)*'Pricing Proposal'!$I$47</f>
        <v>#DIV/0!</v>
      </c>
      <c r="N38" s="571" t="e">
        <f t="shared" ca="1" si="0"/>
        <v>#DIV/0!</v>
      </c>
      <c r="O38" s="1030"/>
      <c r="P38" s="1031"/>
      <c r="Q38" s="387"/>
    </row>
    <row r="39" spans="1:17" ht="14.4" thickBot="1" x14ac:dyDescent="0.3">
      <c r="A39" s="629"/>
      <c r="B39" s="627"/>
      <c r="C39" s="627"/>
      <c r="D39" s="1033"/>
      <c r="E39" s="1033"/>
      <c r="F39" s="1033"/>
      <c r="G39" s="387">
        <v>0</v>
      </c>
      <c r="H39" s="387">
        <v>0</v>
      </c>
      <c r="I39" s="387">
        <v>0</v>
      </c>
      <c r="J39" s="571" t="e">
        <f ca="1">G39*J10</f>
        <v>#DIV/0!</v>
      </c>
      <c r="K39" s="571" t="e">
        <f ca="1">(G39+J39)*'Pricing Proposal'!$I$41</f>
        <v>#DIV/0!</v>
      </c>
      <c r="L39" s="571" t="e">
        <f ca="1">(G39+J39+K39)*'Pricing Proposal'!$I$44</f>
        <v>#DIV/0!</v>
      </c>
      <c r="M39" s="571" t="e">
        <f ca="1">(G39+J39+K39+L39)*'Pricing Proposal'!$I$47</f>
        <v>#DIV/0!</v>
      </c>
      <c r="N39" s="571" t="e">
        <f t="shared" ca="1" si="0"/>
        <v>#DIV/0!</v>
      </c>
      <c r="O39" s="1030"/>
      <c r="P39" s="1031"/>
      <c r="Q39" s="387"/>
    </row>
    <row r="40" spans="1:17" ht="15.75" customHeight="1" thickBot="1" x14ac:dyDescent="0.3">
      <c r="A40" s="1034" t="s">
        <v>376</v>
      </c>
      <c r="B40" s="1035"/>
      <c r="C40" s="1035"/>
      <c r="D40" s="1035"/>
      <c r="E40" s="1035"/>
      <c r="F40" s="1036"/>
      <c r="G40" s="572">
        <f>SUM(G11:G39)</f>
        <v>0</v>
      </c>
      <c r="H40" s="573">
        <f>SUM(H11:H39)</f>
        <v>0</v>
      </c>
      <c r="I40" s="573">
        <f>SUM(I11:I39)</f>
        <v>0</v>
      </c>
      <c r="J40" s="573" t="e">
        <f ca="1">SUM(J11:J39)</f>
        <v>#DIV/0!</v>
      </c>
      <c r="K40" s="573" t="e">
        <f t="shared" ref="K40:N40" ca="1" si="1">SUM(K11:K39)</f>
        <v>#DIV/0!</v>
      </c>
      <c r="L40" s="574" t="e">
        <f t="shared" ref="L40" ca="1" si="2">SUM(L11:L39)</f>
        <v>#DIV/0!</v>
      </c>
      <c r="M40" s="574" t="e">
        <f t="shared" ca="1" si="1"/>
        <v>#DIV/0!</v>
      </c>
      <c r="N40" s="575" t="e">
        <f t="shared" ca="1" si="1"/>
        <v>#DIV/0!</v>
      </c>
      <c r="O40" s="1032"/>
      <c r="P40" s="1032"/>
      <c r="Q40" s="576"/>
    </row>
    <row r="43" spans="1:17" x14ac:dyDescent="0.25">
      <c r="N43" s="441"/>
    </row>
  </sheetData>
  <sheetProtection algorithmName="SHA-512" hashValue="3o0hbyh5klZlrTGGRc7vVEuPZm8hiM3QEk0ptT8YhL4XeVeYLxWLemurI/1dNn49nap9qK2wvSehK2rvPELDaw==" saltValue="wVZkin0ab/SIp2F62lCrHw==" spinCount="100000" sheet="1" formatColumns="0" formatRows="0"/>
  <protectedRanges>
    <protectedRange algorithmName="SHA-512" hashValue="DA5fZrlt0Swb3cypn3FYxvKczSi3mShe927R0zX25+YE/FUVfA+ql77UwT7kQ9qX5Th9xWrzjcETpgJRm7RWzw==" saltValue="XQsnt94xjGOc6z+k7aeUVw==" spinCount="100000" sqref="T11" name="PM Editable Range"/>
    <protectedRange algorithmName="SHA-512" hashValue="ESVYSesiuXwn+4+IH4cUE50dT1Qm9NUimE7rce2+cNrOZNPPl7gDeahueyjuxZ4P3jj0mYMKsK+FcKcAgsO6TQ==" saltValue="eNmU6cO1L+MFa0KWgmM3Rw==" spinCount="100000" sqref="O11:P39" name="Range1"/>
  </protectedRanges>
  <mergeCells count="69">
    <mergeCell ref="D13:F13"/>
    <mergeCell ref="O13:P13"/>
    <mergeCell ref="D14:F14"/>
    <mergeCell ref="D12:F12"/>
    <mergeCell ref="O12:P12"/>
    <mergeCell ref="O14:P14"/>
    <mergeCell ref="H2:Q2"/>
    <mergeCell ref="A4:Q4"/>
    <mergeCell ref="A5:Q5"/>
    <mergeCell ref="A6:Q6"/>
    <mergeCell ref="A8:Q8"/>
    <mergeCell ref="B9:C9"/>
    <mergeCell ref="D9:F9"/>
    <mergeCell ref="O9:P9"/>
    <mergeCell ref="D11:F11"/>
    <mergeCell ref="O11:P11"/>
    <mergeCell ref="D15:F15"/>
    <mergeCell ref="O15:P15"/>
    <mergeCell ref="D16:F16"/>
    <mergeCell ref="O16:P16"/>
    <mergeCell ref="D17:F17"/>
    <mergeCell ref="O17:P17"/>
    <mergeCell ref="D18:F18"/>
    <mergeCell ref="O18:P18"/>
    <mergeCell ref="D19:F19"/>
    <mergeCell ref="O19:P19"/>
    <mergeCell ref="D20:F20"/>
    <mergeCell ref="O20:P20"/>
    <mergeCell ref="D21:F21"/>
    <mergeCell ref="O21:P21"/>
    <mergeCell ref="D22:F22"/>
    <mergeCell ref="O22:P22"/>
    <mergeCell ref="O28:P28"/>
    <mergeCell ref="D23:F23"/>
    <mergeCell ref="O23:P23"/>
    <mergeCell ref="D24:F24"/>
    <mergeCell ref="O24:P24"/>
    <mergeCell ref="D25:F25"/>
    <mergeCell ref="O25:P25"/>
    <mergeCell ref="D32:F32"/>
    <mergeCell ref="O32:P32"/>
    <mergeCell ref="D33:F33"/>
    <mergeCell ref="O33:P33"/>
    <mergeCell ref="H1:Q1"/>
    <mergeCell ref="D31:F31"/>
    <mergeCell ref="D29:F29"/>
    <mergeCell ref="O29:P29"/>
    <mergeCell ref="D30:F30"/>
    <mergeCell ref="O30:P30"/>
    <mergeCell ref="O31:P31"/>
    <mergeCell ref="D26:F26"/>
    <mergeCell ref="O26:P26"/>
    <mergeCell ref="D27:F27"/>
    <mergeCell ref="O27:P27"/>
    <mergeCell ref="D28:F28"/>
    <mergeCell ref="O40:P40"/>
    <mergeCell ref="D37:F37"/>
    <mergeCell ref="O37:P37"/>
    <mergeCell ref="D38:F38"/>
    <mergeCell ref="O38:P38"/>
    <mergeCell ref="D39:F39"/>
    <mergeCell ref="O39:P39"/>
    <mergeCell ref="A40:F40"/>
    <mergeCell ref="D34:F34"/>
    <mergeCell ref="O34:P34"/>
    <mergeCell ref="D35:F35"/>
    <mergeCell ref="O35:P35"/>
    <mergeCell ref="D36:F36"/>
    <mergeCell ref="O36:P36"/>
  </mergeCells>
  <dataValidations count="1">
    <dataValidation type="list" allowBlank="1" showInputMessage="1" showErrorMessage="1" sqref="O11:P39" xr:uid="{00000000-0002-0000-0E00-000000000000}">
      <formula1>$S$1:$S$4</formula1>
    </dataValidation>
  </dataValidations>
  <printOptions horizontalCentered="1"/>
  <pageMargins left="0.25" right="0.25" top="0.75" bottom="0.75" header="0.3" footer="0.3"/>
  <pageSetup paperSize="5" scale="55" orientation="landscape" r:id="rId1"/>
  <headerFooter>
    <oddFooter>&amp;CDB Competitive GMP Exhibits v072016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57"/>
  <sheetViews>
    <sheetView showGridLines="0" zoomScale="90" zoomScaleNormal="90" workbookViewId="0">
      <selection activeCell="I33" sqref="I33:J33"/>
    </sheetView>
  </sheetViews>
  <sheetFormatPr defaultColWidth="9.109375" defaultRowHeight="13.8" x14ac:dyDescent="0.25"/>
  <cols>
    <col min="1" max="1" width="9.109375" style="325"/>
    <col min="2" max="2" width="8.6640625" style="325" customWidth="1"/>
    <col min="3" max="3" width="11.33203125" style="325" bestFit="1" customWidth="1"/>
    <col min="4" max="12" width="8.6640625" style="325" customWidth="1"/>
    <col min="13" max="13" width="9.5546875" style="325" bestFit="1" customWidth="1"/>
    <col min="14" max="14" width="22.33203125" style="325" customWidth="1"/>
    <col min="15" max="16384" width="9.109375" style="325"/>
  </cols>
  <sheetData>
    <row r="1" spans="2:14" ht="31.5" customHeight="1" x14ac:dyDescent="0.25"/>
    <row r="2" spans="2:14" ht="17.399999999999999" x14ac:dyDescent="0.3">
      <c r="B2" s="709" t="s">
        <v>453</v>
      </c>
      <c r="C2" s="709"/>
      <c r="D2" s="709"/>
      <c r="E2" s="709"/>
      <c r="F2" s="709"/>
      <c r="G2" s="709"/>
      <c r="H2" s="709"/>
      <c r="I2" s="709"/>
      <c r="J2" s="709"/>
      <c r="K2" s="709"/>
      <c r="L2" s="709"/>
    </row>
    <row r="3" spans="2:14" x14ac:dyDescent="0.25">
      <c r="B3" s="476"/>
      <c r="C3" s="477"/>
      <c r="D3" s="477"/>
      <c r="E3" s="477"/>
      <c r="F3" s="477"/>
      <c r="G3" s="477"/>
      <c r="H3" s="478" t="s">
        <v>55</v>
      </c>
      <c r="I3" s="608">
        <f>'Pricing Proposal'!D4</f>
        <v>0</v>
      </c>
      <c r="J3" s="609"/>
      <c r="K3" s="609"/>
      <c r="L3" s="610"/>
      <c r="M3" s="607"/>
    </row>
    <row r="4" spans="2:14" x14ac:dyDescent="0.25">
      <c r="B4" s="479"/>
      <c r="C4" s="480"/>
      <c r="D4" s="480"/>
      <c r="E4" s="480"/>
      <c r="F4" s="480"/>
      <c r="G4" s="480"/>
      <c r="H4" s="481" t="s">
        <v>56</v>
      </c>
      <c r="I4" s="713">
        <f>'Pricing Proposal'!D5</f>
        <v>0</v>
      </c>
      <c r="J4" s="713"/>
      <c r="K4" s="713"/>
      <c r="L4" s="714"/>
    </row>
    <row r="5" spans="2:14" x14ac:dyDescent="0.25">
      <c r="B5" s="479"/>
      <c r="C5" s="480"/>
      <c r="D5" s="480"/>
      <c r="E5" s="480"/>
      <c r="F5" s="480"/>
      <c r="G5" s="480"/>
      <c r="H5" s="481"/>
      <c r="I5" s="482"/>
      <c r="J5" s="482"/>
      <c r="K5" s="482"/>
      <c r="L5" s="483"/>
    </row>
    <row r="6" spans="2:14" ht="15.6" x14ac:dyDescent="0.3">
      <c r="B6" s="715" t="s">
        <v>452</v>
      </c>
      <c r="C6" s="716"/>
      <c r="D6" s="716"/>
      <c r="E6" s="716"/>
      <c r="F6" s="716"/>
      <c r="G6" s="716"/>
      <c r="H6" s="716"/>
      <c r="I6" s="716"/>
      <c r="J6" s="716"/>
      <c r="K6" s="716"/>
      <c r="L6" s="717"/>
    </row>
    <row r="7" spans="2:14" ht="9" customHeight="1" x14ac:dyDescent="0.3">
      <c r="B7" s="718"/>
      <c r="C7" s="719"/>
      <c r="D7" s="719"/>
      <c r="E7" s="719"/>
      <c r="F7" s="719"/>
      <c r="G7" s="719"/>
      <c r="H7" s="719"/>
      <c r="I7" s="719"/>
      <c r="J7" s="719"/>
      <c r="K7" s="719"/>
      <c r="L7" s="720"/>
    </row>
    <row r="8" spans="2:14" ht="15.6" x14ac:dyDescent="0.3">
      <c r="B8" s="710">
        <f ca="1">TODAY()</f>
        <v>44428</v>
      </c>
      <c r="C8" s="711"/>
      <c r="D8" s="711"/>
      <c r="E8" s="711"/>
      <c r="F8" s="711"/>
      <c r="G8" s="711"/>
      <c r="H8" s="711"/>
      <c r="I8" s="711"/>
      <c r="J8" s="711"/>
      <c r="K8" s="711"/>
      <c r="L8" s="712"/>
    </row>
    <row r="9" spans="2:14" ht="15.6" x14ac:dyDescent="0.3">
      <c r="B9" s="488"/>
      <c r="C9" s="489"/>
      <c r="D9" s="489"/>
      <c r="E9" s="489"/>
      <c r="F9" s="489"/>
      <c r="G9" s="489"/>
      <c r="H9" s="489"/>
      <c r="I9" s="489"/>
      <c r="J9" s="489"/>
      <c r="K9" s="489"/>
      <c r="L9" s="490"/>
    </row>
    <row r="10" spans="2:14" ht="15.6" x14ac:dyDescent="0.3">
      <c r="B10" s="708" t="s">
        <v>451</v>
      </c>
      <c r="C10" s="708"/>
      <c r="D10" s="708"/>
      <c r="E10" s="708"/>
      <c r="F10" s="708"/>
      <c r="G10" s="708"/>
      <c r="H10" s="708"/>
      <c r="I10" s="708"/>
      <c r="J10" s="708"/>
      <c r="K10" s="708"/>
      <c r="L10" s="708"/>
    </row>
    <row r="11" spans="2:14" x14ac:dyDescent="0.25">
      <c r="B11" s="493"/>
      <c r="C11" s="466"/>
      <c r="D11" s="466"/>
      <c r="E11" s="466"/>
      <c r="F11" s="466"/>
      <c r="G11" s="721" t="s">
        <v>468</v>
      </c>
      <c r="H11" s="721"/>
      <c r="I11" s="722"/>
      <c r="J11" s="723"/>
      <c r="K11" s="723"/>
      <c r="L11" s="724"/>
      <c r="N11" s="136" t="s">
        <v>209</v>
      </c>
    </row>
    <row r="12" spans="2:14" x14ac:dyDescent="0.25">
      <c r="B12" s="695" t="s">
        <v>485</v>
      </c>
      <c r="C12" s="696"/>
      <c r="D12" s="696"/>
      <c r="E12" s="696"/>
      <c r="F12" s="697"/>
      <c r="G12" s="725">
        <f ca="1">'Ex H - Proj Estimate'!H59</f>
        <v>0</v>
      </c>
      <c r="H12" s="725"/>
      <c r="I12" s="726"/>
      <c r="J12" s="727"/>
      <c r="K12" s="727"/>
      <c r="L12" s="728"/>
      <c r="N12" s="139" t="s">
        <v>211</v>
      </c>
    </row>
    <row r="13" spans="2:14" x14ac:dyDescent="0.25">
      <c r="B13" s="695" t="s">
        <v>486</v>
      </c>
      <c r="C13" s="696"/>
      <c r="D13" s="696"/>
      <c r="E13" s="696"/>
      <c r="F13" s="697"/>
      <c r="G13" s="707">
        <f>'Ex H - Proj Estimate'!H53</f>
        <v>0</v>
      </c>
      <c r="H13" s="707"/>
      <c r="I13" s="726"/>
      <c r="J13" s="727"/>
      <c r="K13" s="727"/>
      <c r="L13" s="728"/>
    </row>
    <row r="14" spans="2:14" x14ac:dyDescent="0.25">
      <c r="B14" s="704" t="s">
        <v>497</v>
      </c>
      <c r="C14" s="705"/>
      <c r="D14" s="705"/>
      <c r="E14" s="705"/>
      <c r="F14" s="706"/>
      <c r="G14" s="698">
        <f>'Pricing Proposal'!M15</f>
        <v>0</v>
      </c>
      <c r="H14" s="698"/>
      <c r="I14" s="620"/>
      <c r="J14" s="621"/>
      <c r="K14" s="621"/>
      <c r="L14" s="622"/>
    </row>
    <row r="15" spans="2:14" x14ac:dyDescent="0.25">
      <c r="B15" s="704" t="s">
        <v>496</v>
      </c>
      <c r="C15" s="705"/>
      <c r="D15" s="705"/>
      <c r="E15" s="705"/>
      <c r="F15" s="706"/>
      <c r="G15" s="698">
        <f>'Pricing Proposal'!M22</f>
        <v>0</v>
      </c>
      <c r="H15" s="698"/>
      <c r="I15" s="620"/>
      <c r="J15" s="621"/>
      <c r="K15" s="621"/>
      <c r="L15" s="622"/>
    </row>
    <row r="16" spans="2:14" x14ac:dyDescent="0.25">
      <c r="B16" s="704" t="s">
        <v>498</v>
      </c>
      <c r="C16" s="705"/>
      <c r="D16" s="705"/>
      <c r="E16" s="705"/>
      <c r="F16" s="706"/>
      <c r="G16" s="698">
        <f>'Pricing Proposal'!M24</f>
        <v>0</v>
      </c>
      <c r="H16" s="698"/>
      <c r="I16" s="620"/>
      <c r="J16" s="621"/>
      <c r="K16" s="621"/>
      <c r="L16" s="622"/>
    </row>
    <row r="17" spans="2:12" x14ac:dyDescent="0.25">
      <c r="B17" s="704" t="s">
        <v>499</v>
      </c>
      <c r="C17" s="705"/>
      <c r="D17" s="705"/>
      <c r="E17" s="705"/>
      <c r="F17" s="706"/>
      <c r="G17" s="698">
        <f>'Pricing Proposal'!M26</f>
        <v>0</v>
      </c>
      <c r="H17" s="698"/>
      <c r="I17" s="620"/>
      <c r="J17" s="621"/>
      <c r="K17" s="621"/>
      <c r="L17" s="622"/>
    </row>
    <row r="18" spans="2:12" x14ac:dyDescent="0.25">
      <c r="B18" s="695" t="s">
        <v>487</v>
      </c>
      <c r="C18" s="696"/>
      <c r="D18" s="696"/>
      <c r="E18" s="696"/>
      <c r="F18" s="697"/>
      <c r="G18" s="707">
        <f ca="1">SUM('Ex H - Proj Estimate'!H51:I51,'Ex H - Proj Estimate'!H55:I55,'Ex H - Proj Estimate'!H56:I56,'Ex H - Proj Estimate'!H57:I57)</f>
        <v>0</v>
      </c>
      <c r="H18" s="707"/>
      <c r="I18" s="726"/>
      <c r="J18" s="727"/>
      <c r="K18" s="727"/>
      <c r="L18" s="728"/>
    </row>
    <row r="19" spans="2:12" x14ac:dyDescent="0.25">
      <c r="B19" s="704" t="s">
        <v>500</v>
      </c>
      <c r="C19" s="705"/>
      <c r="D19" s="705"/>
      <c r="E19" s="705"/>
      <c r="F19" s="706"/>
      <c r="G19" s="698">
        <f ca="1">'Ex H - Proj Estimate'!H51</f>
        <v>0</v>
      </c>
      <c r="H19" s="698"/>
      <c r="I19" s="726"/>
      <c r="J19" s="727"/>
      <c r="K19" s="727"/>
      <c r="L19" s="728"/>
    </row>
    <row r="20" spans="2:12" x14ac:dyDescent="0.25">
      <c r="B20" s="701" t="s">
        <v>493</v>
      </c>
      <c r="C20" s="702"/>
      <c r="D20" s="702"/>
      <c r="E20" s="702"/>
      <c r="F20" s="703"/>
      <c r="G20" s="698">
        <f>'Ex H - Proj Estimate'!H49</f>
        <v>0</v>
      </c>
      <c r="H20" s="698"/>
      <c r="I20" s="726"/>
      <c r="J20" s="727"/>
      <c r="K20" s="727"/>
      <c r="L20" s="728"/>
    </row>
    <row r="21" spans="2:12" x14ac:dyDescent="0.25">
      <c r="B21" s="701" t="s">
        <v>492</v>
      </c>
      <c r="C21" s="702"/>
      <c r="D21" s="702"/>
      <c r="E21" s="702"/>
      <c r="F21" s="703"/>
      <c r="G21" s="698">
        <f>'Ex H - Proj Estimate'!H48</f>
        <v>0</v>
      </c>
      <c r="H21" s="698"/>
      <c r="I21" s="726"/>
      <c r="J21" s="727"/>
      <c r="K21" s="727"/>
      <c r="L21" s="728"/>
    </row>
    <row r="22" spans="2:12" x14ac:dyDescent="0.25">
      <c r="B22" s="701" t="s">
        <v>491</v>
      </c>
      <c r="C22" s="702"/>
      <c r="D22" s="702"/>
      <c r="E22" s="702"/>
      <c r="F22" s="703"/>
      <c r="G22" s="699">
        <f ca="1">'Ex H - Proj Estimate'!H46</f>
        <v>0</v>
      </c>
      <c r="H22" s="700"/>
      <c r="I22" s="620"/>
      <c r="J22" s="621"/>
      <c r="K22" s="621"/>
      <c r="L22" s="622"/>
    </row>
    <row r="23" spans="2:12" x14ac:dyDescent="0.25">
      <c r="B23" s="701" t="s">
        <v>490</v>
      </c>
      <c r="C23" s="702"/>
      <c r="D23" s="702"/>
      <c r="E23" s="702"/>
      <c r="F23" s="703"/>
      <c r="G23" s="699">
        <f ca="1">'Ex H - Proj Estimate'!I46</f>
        <v>0</v>
      </c>
      <c r="H23" s="700"/>
      <c r="I23" s="620"/>
      <c r="J23" s="621"/>
      <c r="K23" s="621"/>
      <c r="L23" s="622"/>
    </row>
    <row r="24" spans="2:12" x14ac:dyDescent="0.25">
      <c r="B24" s="736" t="s">
        <v>488</v>
      </c>
      <c r="C24" s="737"/>
      <c r="D24" s="737"/>
      <c r="E24" s="737"/>
      <c r="F24" s="738"/>
      <c r="G24" s="698">
        <f ca="1">'Ex H - Proj Estimate'!H55</f>
        <v>0</v>
      </c>
      <c r="H24" s="698"/>
      <c r="I24" s="726"/>
      <c r="J24" s="727"/>
      <c r="K24" s="727"/>
      <c r="L24" s="728"/>
    </row>
    <row r="25" spans="2:12" x14ac:dyDescent="0.25">
      <c r="B25" s="704" t="s">
        <v>489</v>
      </c>
      <c r="C25" s="705"/>
      <c r="D25" s="705"/>
      <c r="E25" s="705"/>
      <c r="F25" s="706"/>
      <c r="G25" s="699">
        <f ca="1">'Ex H - Proj Estimate'!H56</f>
        <v>0</v>
      </c>
      <c r="H25" s="700"/>
      <c r="I25" s="620"/>
      <c r="J25" s="621"/>
      <c r="K25" s="621"/>
      <c r="L25" s="622"/>
    </row>
    <row r="26" spans="2:12" x14ac:dyDescent="0.25">
      <c r="B26" s="704" t="s">
        <v>501</v>
      </c>
      <c r="C26" s="705"/>
      <c r="D26" s="705"/>
      <c r="E26" s="705"/>
      <c r="F26" s="706"/>
      <c r="G26" s="698">
        <f ca="1">'Ex H - Proj Estimate'!H57</f>
        <v>0</v>
      </c>
      <c r="H26" s="698"/>
      <c r="I26" s="732"/>
      <c r="J26" s="733"/>
      <c r="K26" s="733"/>
      <c r="L26" s="734"/>
    </row>
    <row r="27" spans="2:12" ht="3.75" customHeight="1" x14ac:dyDescent="0.25">
      <c r="B27" s="493"/>
      <c r="C27" s="466"/>
      <c r="D27" s="466"/>
      <c r="E27" s="466"/>
      <c r="F27" s="466"/>
      <c r="G27" s="466"/>
      <c r="H27" s="466"/>
      <c r="I27" s="466"/>
      <c r="J27" s="466"/>
      <c r="K27" s="466"/>
      <c r="L27" s="466"/>
    </row>
    <row r="28" spans="2:12" x14ac:dyDescent="0.25">
      <c r="B28" s="493"/>
      <c r="C28" s="466"/>
      <c r="D28" s="466"/>
      <c r="E28" s="466"/>
      <c r="F28" s="466"/>
      <c r="G28" s="729">
        <v>0.25</v>
      </c>
      <c r="H28" s="730"/>
      <c r="I28" s="729">
        <v>0.5</v>
      </c>
      <c r="J28" s="730"/>
      <c r="K28" s="729">
        <v>0.75</v>
      </c>
      <c r="L28" s="730"/>
    </row>
    <row r="29" spans="2:12" x14ac:dyDescent="0.25">
      <c r="B29" s="731" t="s">
        <v>494</v>
      </c>
      <c r="C29" s="731"/>
      <c r="D29" s="731"/>
      <c r="E29" s="731"/>
      <c r="F29" s="466"/>
      <c r="G29" s="735" t="s">
        <v>428</v>
      </c>
      <c r="H29" s="735"/>
      <c r="I29" s="735" t="s">
        <v>428</v>
      </c>
      <c r="J29" s="735"/>
      <c r="K29" s="735" t="s">
        <v>428</v>
      </c>
      <c r="L29" s="735"/>
    </row>
    <row r="30" spans="2:12" ht="3.75" customHeight="1" x14ac:dyDescent="0.25">
      <c r="B30" s="493"/>
      <c r="C30" s="466"/>
      <c r="D30" s="466"/>
      <c r="E30" s="466"/>
      <c r="F30" s="466"/>
      <c r="G30" s="466"/>
      <c r="H30" s="466"/>
      <c r="I30" s="466"/>
      <c r="J30" s="466"/>
      <c r="K30" s="466"/>
      <c r="L30" s="466"/>
    </row>
    <row r="31" spans="2:12" ht="14.25" customHeight="1" x14ac:dyDescent="0.25">
      <c r="B31" s="739" t="s">
        <v>495</v>
      </c>
      <c r="C31" s="740"/>
      <c r="D31" s="740"/>
      <c r="E31" s="741"/>
      <c r="F31" s="729" t="s">
        <v>429</v>
      </c>
      <c r="G31" s="729"/>
      <c r="H31" s="729"/>
      <c r="I31" s="729" t="s">
        <v>430</v>
      </c>
      <c r="J31" s="730"/>
      <c r="K31" s="729" t="s">
        <v>431</v>
      </c>
      <c r="L31" s="730"/>
    </row>
    <row r="32" spans="2:12" x14ac:dyDescent="0.25">
      <c r="B32" s="742"/>
      <c r="C32" s="743"/>
      <c r="D32" s="743"/>
      <c r="E32" s="744"/>
      <c r="F32" s="748" t="s">
        <v>432</v>
      </c>
      <c r="G32" s="748"/>
      <c r="H32" s="748"/>
      <c r="I32" s="749" t="s">
        <v>433</v>
      </c>
      <c r="J32" s="749"/>
      <c r="K32" s="749" t="s">
        <v>428</v>
      </c>
      <c r="L32" s="749"/>
    </row>
    <row r="33" spans="2:12" x14ac:dyDescent="0.25">
      <c r="B33" s="742"/>
      <c r="C33" s="743"/>
      <c r="D33" s="743"/>
      <c r="E33" s="744"/>
      <c r="F33" s="748" t="s">
        <v>434</v>
      </c>
      <c r="G33" s="748"/>
      <c r="H33" s="748"/>
      <c r="I33" s="749" t="s">
        <v>433</v>
      </c>
      <c r="J33" s="749"/>
      <c r="K33" s="749" t="s">
        <v>428</v>
      </c>
      <c r="L33" s="749"/>
    </row>
    <row r="34" spans="2:12" x14ac:dyDescent="0.25">
      <c r="B34" s="742"/>
      <c r="C34" s="743"/>
      <c r="D34" s="743"/>
      <c r="E34" s="744"/>
      <c r="F34" s="748" t="s">
        <v>435</v>
      </c>
      <c r="G34" s="748"/>
      <c r="H34" s="748"/>
      <c r="I34" s="749" t="s">
        <v>433</v>
      </c>
      <c r="J34" s="749"/>
      <c r="K34" s="749" t="s">
        <v>428</v>
      </c>
      <c r="L34" s="749"/>
    </row>
    <row r="35" spans="2:12" x14ac:dyDescent="0.25">
      <c r="B35" s="745"/>
      <c r="C35" s="746"/>
      <c r="D35" s="746"/>
      <c r="E35" s="747"/>
      <c r="F35" s="748" t="s">
        <v>436</v>
      </c>
      <c r="G35" s="748"/>
      <c r="H35" s="748"/>
      <c r="I35" s="749" t="s">
        <v>433</v>
      </c>
      <c r="J35" s="749"/>
      <c r="K35" s="749" t="s">
        <v>428</v>
      </c>
      <c r="L35" s="749"/>
    </row>
    <row r="36" spans="2:12" ht="15.6" x14ac:dyDescent="0.3">
      <c r="B36" s="530"/>
      <c r="C36" s="489"/>
      <c r="D36" s="489"/>
      <c r="E36" s="489"/>
      <c r="F36" s="489"/>
      <c r="G36" s="489"/>
      <c r="H36" s="489"/>
      <c r="I36" s="489"/>
      <c r="J36" s="489"/>
      <c r="K36" s="489"/>
      <c r="L36" s="530"/>
    </row>
    <row r="37" spans="2:12" ht="15" customHeight="1" x14ac:dyDescent="0.25"/>
    <row r="55" spans="2:13" x14ac:dyDescent="0.25">
      <c r="B55" s="466"/>
      <c r="C55" s="466"/>
      <c r="D55" s="466"/>
      <c r="E55" s="466"/>
      <c r="F55" s="466"/>
      <c r="G55" s="466"/>
      <c r="H55" s="466"/>
      <c r="I55" s="466"/>
      <c r="J55" s="466"/>
      <c r="K55" s="466"/>
      <c r="L55" s="466"/>
      <c r="M55" s="466"/>
    </row>
    <row r="56" spans="2:13" ht="3.75" customHeight="1" x14ac:dyDescent="0.25">
      <c r="B56" s="551"/>
      <c r="C56" s="552"/>
      <c r="D56" s="553"/>
      <c r="E56" s="467"/>
      <c r="F56" s="485"/>
      <c r="G56" s="485"/>
      <c r="H56" s="485"/>
      <c r="I56" s="485"/>
      <c r="J56" s="485"/>
      <c r="K56" s="485"/>
      <c r="L56" s="485"/>
      <c r="M56" s="466"/>
    </row>
    <row r="57" spans="2:13" x14ac:dyDescent="0.25">
      <c r="B57" s="466"/>
      <c r="C57" s="466"/>
      <c r="D57" s="466"/>
      <c r="E57" s="466"/>
      <c r="F57" s="466"/>
      <c r="G57" s="466"/>
      <c r="H57" s="466"/>
      <c r="I57" s="466"/>
      <c r="J57" s="466"/>
      <c r="K57" s="466"/>
      <c r="L57" s="466"/>
      <c r="M57" s="466"/>
    </row>
  </sheetData>
  <sheetProtection algorithmName="SHA-512" hashValue="3N+SdeRrlXZ9DGx4GFngRdwvem9sYgeeMa+tOAZbMCXMbMfYlZeeShG4k07PdKzNNvbzWNMPOt19i79EayoRhg==" saltValue="WnACzBUKk+Ak7QqT8Pt/ww==" spinCount="100000" sheet="1" objects="1" scenarios="1"/>
  <mergeCells count="78">
    <mergeCell ref="B31:E35"/>
    <mergeCell ref="F31:H31"/>
    <mergeCell ref="I31:J31"/>
    <mergeCell ref="K31:L31"/>
    <mergeCell ref="F32:H32"/>
    <mergeCell ref="I32:J32"/>
    <mergeCell ref="F35:H35"/>
    <mergeCell ref="I35:J35"/>
    <mergeCell ref="K35:L35"/>
    <mergeCell ref="K32:L32"/>
    <mergeCell ref="F33:H33"/>
    <mergeCell ref="I33:J33"/>
    <mergeCell ref="K33:L33"/>
    <mergeCell ref="F34:H34"/>
    <mergeCell ref="I34:J34"/>
    <mergeCell ref="K34:L34"/>
    <mergeCell ref="B29:E29"/>
    <mergeCell ref="G21:H21"/>
    <mergeCell ref="I21:J21"/>
    <mergeCell ref="K21:L21"/>
    <mergeCell ref="G24:H24"/>
    <mergeCell ref="I24:J24"/>
    <mergeCell ref="K24:L24"/>
    <mergeCell ref="G26:H26"/>
    <mergeCell ref="I26:J26"/>
    <mergeCell ref="K26:L26"/>
    <mergeCell ref="G29:H29"/>
    <mergeCell ref="I29:J29"/>
    <mergeCell ref="K29:L29"/>
    <mergeCell ref="B25:F25"/>
    <mergeCell ref="B26:F26"/>
    <mergeCell ref="B24:F24"/>
    <mergeCell ref="G28:H28"/>
    <mergeCell ref="I28:J28"/>
    <mergeCell ref="K28:L28"/>
    <mergeCell ref="G19:H19"/>
    <mergeCell ref="I19:J19"/>
    <mergeCell ref="K19:L19"/>
    <mergeCell ref="G20:H20"/>
    <mergeCell ref="I20:J20"/>
    <mergeCell ref="K20:L20"/>
    <mergeCell ref="G22:H22"/>
    <mergeCell ref="G25:H25"/>
    <mergeCell ref="I18:J18"/>
    <mergeCell ref="K18:L18"/>
    <mergeCell ref="G14:H14"/>
    <mergeCell ref="G17:H17"/>
    <mergeCell ref="B13:F13"/>
    <mergeCell ref="B14:F14"/>
    <mergeCell ref="G13:H13"/>
    <mergeCell ref="I13:J13"/>
    <mergeCell ref="K13:L13"/>
    <mergeCell ref="G11:H11"/>
    <mergeCell ref="I11:J11"/>
    <mergeCell ref="K11:L11"/>
    <mergeCell ref="G12:H12"/>
    <mergeCell ref="I12:J12"/>
    <mergeCell ref="K12:L12"/>
    <mergeCell ref="B10:L10"/>
    <mergeCell ref="B2:L2"/>
    <mergeCell ref="B8:L8"/>
    <mergeCell ref="I4:L4"/>
    <mergeCell ref="B6:L6"/>
    <mergeCell ref="B7:L7"/>
    <mergeCell ref="B12:F12"/>
    <mergeCell ref="G15:H15"/>
    <mergeCell ref="G16:H16"/>
    <mergeCell ref="G23:H23"/>
    <mergeCell ref="B20:F20"/>
    <mergeCell ref="B21:F21"/>
    <mergeCell ref="B22:F22"/>
    <mergeCell ref="B23:F23"/>
    <mergeCell ref="B15:F15"/>
    <mergeCell ref="B16:F16"/>
    <mergeCell ref="B17:F17"/>
    <mergeCell ref="B18:F18"/>
    <mergeCell ref="B19:F19"/>
    <mergeCell ref="G18:H18"/>
  </mergeCells>
  <printOptions horizontalCentered="1"/>
  <pageMargins left="0.25" right="0.25" top="0.75" bottom="0.75" header="0.3" footer="0.3"/>
  <pageSetup orientation="portrait" r:id="rId1"/>
  <headerFooter>
    <oddFooter>&amp;C0120_CMR_GMP_Exhibits_v092016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70"/>
  <sheetViews>
    <sheetView showGridLines="0" zoomScale="80" zoomScaleNormal="80" zoomScalePageLayoutView="80" workbookViewId="0">
      <selection activeCell="D4" sqref="D4:I4"/>
    </sheetView>
  </sheetViews>
  <sheetFormatPr defaultColWidth="8.88671875" defaultRowHeight="13.8" x14ac:dyDescent="0.3"/>
  <cols>
    <col min="1" max="1" width="3.44140625" style="103" customWidth="1"/>
    <col min="2" max="2" width="7.109375" style="103" customWidth="1"/>
    <col min="3" max="3" width="9.109375" style="103" customWidth="1"/>
    <col min="4" max="4" width="12.6640625" style="103" customWidth="1"/>
    <col min="5" max="5" width="3.44140625" style="103" customWidth="1"/>
    <col min="6" max="6" width="24.88671875" style="103" customWidth="1"/>
    <col min="7" max="7" width="14.44140625" style="103" customWidth="1"/>
    <col min="8" max="8" width="3.44140625" style="103" customWidth="1"/>
    <col min="9" max="9" width="14.44140625" style="103" customWidth="1"/>
    <col min="10" max="10" width="3.44140625" style="103" customWidth="1"/>
    <col min="11" max="11" width="19.44140625" style="103" customWidth="1"/>
    <col min="12" max="12" width="3.44140625" style="103" customWidth="1"/>
    <col min="13" max="13" width="15.44140625" style="103" customWidth="1"/>
    <col min="14" max="14" width="5.109375" style="103" customWidth="1"/>
    <col min="15" max="15" width="36.6640625" style="103" customWidth="1"/>
    <col min="16" max="256" width="8.88671875" style="103"/>
    <col min="257" max="257" width="3.44140625" style="103" customWidth="1"/>
    <col min="258" max="258" width="7.109375" style="103" customWidth="1"/>
    <col min="259" max="259" width="9.109375" style="103" customWidth="1"/>
    <col min="260" max="260" width="12.6640625" style="103" customWidth="1"/>
    <col min="261" max="261" width="3.44140625" style="103" customWidth="1"/>
    <col min="262" max="262" width="24.88671875" style="103" customWidth="1"/>
    <col min="263" max="263" width="14.44140625" style="103" customWidth="1"/>
    <col min="264" max="264" width="3.44140625" style="103" customWidth="1"/>
    <col min="265" max="265" width="14.44140625" style="103" customWidth="1"/>
    <col min="266" max="266" width="3.44140625" style="103" customWidth="1"/>
    <col min="267" max="267" width="14.44140625" style="103" customWidth="1"/>
    <col min="268" max="268" width="3.44140625" style="103" customWidth="1"/>
    <col min="269" max="269" width="15.44140625" style="103" customWidth="1"/>
    <col min="270" max="270" width="8.88671875" style="103"/>
    <col min="271" max="271" width="14.109375" style="103" customWidth="1"/>
    <col min="272" max="512" width="8.88671875" style="103"/>
    <col min="513" max="513" width="3.44140625" style="103" customWidth="1"/>
    <col min="514" max="514" width="7.109375" style="103" customWidth="1"/>
    <col min="515" max="515" width="9.109375" style="103" customWidth="1"/>
    <col min="516" max="516" width="12.6640625" style="103" customWidth="1"/>
    <col min="517" max="517" width="3.44140625" style="103" customWidth="1"/>
    <col min="518" max="518" width="24.88671875" style="103" customWidth="1"/>
    <col min="519" max="519" width="14.44140625" style="103" customWidth="1"/>
    <col min="520" max="520" width="3.44140625" style="103" customWidth="1"/>
    <col min="521" max="521" width="14.44140625" style="103" customWidth="1"/>
    <col min="522" max="522" width="3.44140625" style="103" customWidth="1"/>
    <col min="523" max="523" width="14.44140625" style="103" customWidth="1"/>
    <col min="524" max="524" width="3.44140625" style="103" customWidth="1"/>
    <col min="525" max="525" width="15.44140625" style="103" customWidth="1"/>
    <col min="526" max="526" width="8.88671875" style="103"/>
    <col min="527" max="527" width="14.109375" style="103" customWidth="1"/>
    <col min="528" max="768" width="8.88671875" style="103"/>
    <col min="769" max="769" width="3.44140625" style="103" customWidth="1"/>
    <col min="770" max="770" width="7.109375" style="103" customWidth="1"/>
    <col min="771" max="771" width="9.109375" style="103" customWidth="1"/>
    <col min="772" max="772" width="12.6640625" style="103" customWidth="1"/>
    <col min="773" max="773" width="3.44140625" style="103" customWidth="1"/>
    <col min="774" max="774" width="24.88671875" style="103" customWidth="1"/>
    <col min="775" max="775" width="14.44140625" style="103" customWidth="1"/>
    <col min="776" max="776" width="3.44140625" style="103" customWidth="1"/>
    <col min="777" max="777" width="14.44140625" style="103" customWidth="1"/>
    <col min="778" max="778" width="3.44140625" style="103" customWidth="1"/>
    <col min="779" max="779" width="14.44140625" style="103" customWidth="1"/>
    <col min="780" max="780" width="3.44140625" style="103" customWidth="1"/>
    <col min="781" max="781" width="15.44140625" style="103" customWidth="1"/>
    <col min="782" max="782" width="8.88671875" style="103"/>
    <col min="783" max="783" width="14.109375" style="103" customWidth="1"/>
    <col min="784" max="1024" width="8.88671875" style="103"/>
    <col min="1025" max="1025" width="3.44140625" style="103" customWidth="1"/>
    <col min="1026" max="1026" width="7.109375" style="103" customWidth="1"/>
    <col min="1027" max="1027" width="9.109375" style="103" customWidth="1"/>
    <col min="1028" max="1028" width="12.6640625" style="103" customWidth="1"/>
    <col min="1029" max="1029" width="3.44140625" style="103" customWidth="1"/>
    <col min="1030" max="1030" width="24.88671875" style="103" customWidth="1"/>
    <col min="1031" max="1031" width="14.44140625" style="103" customWidth="1"/>
    <col min="1032" max="1032" width="3.44140625" style="103" customWidth="1"/>
    <col min="1033" max="1033" width="14.44140625" style="103" customWidth="1"/>
    <col min="1034" max="1034" width="3.44140625" style="103" customWidth="1"/>
    <col min="1035" max="1035" width="14.44140625" style="103" customWidth="1"/>
    <col min="1036" max="1036" width="3.44140625" style="103" customWidth="1"/>
    <col min="1037" max="1037" width="15.44140625" style="103" customWidth="1"/>
    <col min="1038" max="1038" width="8.88671875" style="103"/>
    <col min="1039" max="1039" width="14.109375" style="103" customWidth="1"/>
    <col min="1040" max="1280" width="8.88671875" style="103"/>
    <col min="1281" max="1281" width="3.44140625" style="103" customWidth="1"/>
    <col min="1282" max="1282" width="7.109375" style="103" customWidth="1"/>
    <col min="1283" max="1283" width="9.109375" style="103" customWidth="1"/>
    <col min="1284" max="1284" width="12.6640625" style="103" customWidth="1"/>
    <col min="1285" max="1285" width="3.44140625" style="103" customWidth="1"/>
    <col min="1286" max="1286" width="24.88671875" style="103" customWidth="1"/>
    <col min="1287" max="1287" width="14.44140625" style="103" customWidth="1"/>
    <col min="1288" max="1288" width="3.44140625" style="103" customWidth="1"/>
    <col min="1289" max="1289" width="14.44140625" style="103" customWidth="1"/>
    <col min="1290" max="1290" width="3.44140625" style="103" customWidth="1"/>
    <col min="1291" max="1291" width="14.44140625" style="103" customWidth="1"/>
    <col min="1292" max="1292" width="3.44140625" style="103" customWidth="1"/>
    <col min="1293" max="1293" width="15.44140625" style="103" customWidth="1"/>
    <col min="1294" max="1294" width="8.88671875" style="103"/>
    <col min="1295" max="1295" width="14.109375" style="103" customWidth="1"/>
    <col min="1296" max="1536" width="8.88671875" style="103"/>
    <col min="1537" max="1537" width="3.44140625" style="103" customWidth="1"/>
    <col min="1538" max="1538" width="7.109375" style="103" customWidth="1"/>
    <col min="1539" max="1539" width="9.109375" style="103" customWidth="1"/>
    <col min="1540" max="1540" width="12.6640625" style="103" customWidth="1"/>
    <col min="1541" max="1541" width="3.44140625" style="103" customWidth="1"/>
    <col min="1542" max="1542" width="24.88671875" style="103" customWidth="1"/>
    <col min="1543" max="1543" width="14.44140625" style="103" customWidth="1"/>
    <col min="1544" max="1544" width="3.44140625" style="103" customWidth="1"/>
    <col min="1545" max="1545" width="14.44140625" style="103" customWidth="1"/>
    <col min="1546" max="1546" width="3.44140625" style="103" customWidth="1"/>
    <col min="1547" max="1547" width="14.44140625" style="103" customWidth="1"/>
    <col min="1548" max="1548" width="3.44140625" style="103" customWidth="1"/>
    <col min="1549" max="1549" width="15.44140625" style="103" customWidth="1"/>
    <col min="1550" max="1550" width="8.88671875" style="103"/>
    <col min="1551" max="1551" width="14.109375" style="103" customWidth="1"/>
    <col min="1552" max="1792" width="8.88671875" style="103"/>
    <col min="1793" max="1793" width="3.44140625" style="103" customWidth="1"/>
    <col min="1794" max="1794" width="7.109375" style="103" customWidth="1"/>
    <col min="1795" max="1795" width="9.109375" style="103" customWidth="1"/>
    <col min="1796" max="1796" width="12.6640625" style="103" customWidth="1"/>
    <col min="1797" max="1797" width="3.44140625" style="103" customWidth="1"/>
    <col min="1798" max="1798" width="24.88671875" style="103" customWidth="1"/>
    <col min="1799" max="1799" width="14.44140625" style="103" customWidth="1"/>
    <col min="1800" max="1800" width="3.44140625" style="103" customWidth="1"/>
    <col min="1801" max="1801" width="14.44140625" style="103" customWidth="1"/>
    <col min="1802" max="1802" width="3.44140625" style="103" customWidth="1"/>
    <col min="1803" max="1803" width="14.44140625" style="103" customWidth="1"/>
    <col min="1804" max="1804" width="3.44140625" style="103" customWidth="1"/>
    <col min="1805" max="1805" width="15.44140625" style="103" customWidth="1"/>
    <col min="1806" max="1806" width="8.88671875" style="103"/>
    <col min="1807" max="1807" width="14.109375" style="103" customWidth="1"/>
    <col min="1808" max="2048" width="8.88671875" style="103"/>
    <col min="2049" max="2049" width="3.44140625" style="103" customWidth="1"/>
    <col min="2050" max="2050" width="7.109375" style="103" customWidth="1"/>
    <col min="2051" max="2051" width="9.109375" style="103" customWidth="1"/>
    <col min="2052" max="2052" width="12.6640625" style="103" customWidth="1"/>
    <col min="2053" max="2053" width="3.44140625" style="103" customWidth="1"/>
    <col min="2054" max="2054" width="24.88671875" style="103" customWidth="1"/>
    <col min="2055" max="2055" width="14.44140625" style="103" customWidth="1"/>
    <col min="2056" max="2056" width="3.44140625" style="103" customWidth="1"/>
    <col min="2057" max="2057" width="14.44140625" style="103" customWidth="1"/>
    <col min="2058" max="2058" width="3.44140625" style="103" customWidth="1"/>
    <col min="2059" max="2059" width="14.44140625" style="103" customWidth="1"/>
    <col min="2060" max="2060" width="3.44140625" style="103" customWidth="1"/>
    <col min="2061" max="2061" width="15.44140625" style="103" customWidth="1"/>
    <col min="2062" max="2062" width="8.88671875" style="103"/>
    <col min="2063" max="2063" width="14.109375" style="103" customWidth="1"/>
    <col min="2064" max="2304" width="8.88671875" style="103"/>
    <col min="2305" max="2305" width="3.44140625" style="103" customWidth="1"/>
    <col min="2306" max="2306" width="7.109375" style="103" customWidth="1"/>
    <col min="2307" max="2307" width="9.109375" style="103" customWidth="1"/>
    <col min="2308" max="2308" width="12.6640625" style="103" customWidth="1"/>
    <col min="2309" max="2309" width="3.44140625" style="103" customWidth="1"/>
    <col min="2310" max="2310" width="24.88671875" style="103" customWidth="1"/>
    <col min="2311" max="2311" width="14.44140625" style="103" customWidth="1"/>
    <col min="2312" max="2312" width="3.44140625" style="103" customWidth="1"/>
    <col min="2313" max="2313" width="14.44140625" style="103" customWidth="1"/>
    <col min="2314" max="2314" width="3.44140625" style="103" customWidth="1"/>
    <col min="2315" max="2315" width="14.44140625" style="103" customWidth="1"/>
    <col min="2316" max="2316" width="3.44140625" style="103" customWidth="1"/>
    <col min="2317" max="2317" width="15.44140625" style="103" customWidth="1"/>
    <col min="2318" max="2318" width="8.88671875" style="103"/>
    <col min="2319" max="2319" width="14.109375" style="103" customWidth="1"/>
    <col min="2320" max="2560" width="8.88671875" style="103"/>
    <col min="2561" max="2561" width="3.44140625" style="103" customWidth="1"/>
    <col min="2562" max="2562" width="7.109375" style="103" customWidth="1"/>
    <col min="2563" max="2563" width="9.109375" style="103" customWidth="1"/>
    <col min="2564" max="2564" width="12.6640625" style="103" customWidth="1"/>
    <col min="2565" max="2565" width="3.44140625" style="103" customWidth="1"/>
    <col min="2566" max="2566" width="24.88671875" style="103" customWidth="1"/>
    <col min="2567" max="2567" width="14.44140625" style="103" customWidth="1"/>
    <col min="2568" max="2568" width="3.44140625" style="103" customWidth="1"/>
    <col min="2569" max="2569" width="14.44140625" style="103" customWidth="1"/>
    <col min="2570" max="2570" width="3.44140625" style="103" customWidth="1"/>
    <col min="2571" max="2571" width="14.44140625" style="103" customWidth="1"/>
    <col min="2572" max="2572" width="3.44140625" style="103" customWidth="1"/>
    <col min="2573" max="2573" width="15.44140625" style="103" customWidth="1"/>
    <col min="2574" max="2574" width="8.88671875" style="103"/>
    <col min="2575" max="2575" width="14.109375" style="103" customWidth="1"/>
    <col min="2576" max="2816" width="8.88671875" style="103"/>
    <col min="2817" max="2817" width="3.44140625" style="103" customWidth="1"/>
    <col min="2818" max="2818" width="7.109375" style="103" customWidth="1"/>
    <col min="2819" max="2819" width="9.109375" style="103" customWidth="1"/>
    <col min="2820" max="2820" width="12.6640625" style="103" customWidth="1"/>
    <col min="2821" max="2821" width="3.44140625" style="103" customWidth="1"/>
    <col min="2822" max="2822" width="24.88671875" style="103" customWidth="1"/>
    <col min="2823" max="2823" width="14.44140625" style="103" customWidth="1"/>
    <col min="2824" max="2824" width="3.44140625" style="103" customWidth="1"/>
    <col min="2825" max="2825" width="14.44140625" style="103" customWidth="1"/>
    <col min="2826" max="2826" width="3.44140625" style="103" customWidth="1"/>
    <col min="2827" max="2827" width="14.44140625" style="103" customWidth="1"/>
    <col min="2828" max="2828" width="3.44140625" style="103" customWidth="1"/>
    <col min="2829" max="2829" width="15.44140625" style="103" customWidth="1"/>
    <col min="2830" max="2830" width="8.88671875" style="103"/>
    <col min="2831" max="2831" width="14.109375" style="103" customWidth="1"/>
    <col min="2832" max="3072" width="8.88671875" style="103"/>
    <col min="3073" max="3073" width="3.44140625" style="103" customWidth="1"/>
    <col min="3074" max="3074" width="7.109375" style="103" customWidth="1"/>
    <col min="3075" max="3075" width="9.109375" style="103" customWidth="1"/>
    <col min="3076" max="3076" width="12.6640625" style="103" customWidth="1"/>
    <col min="3077" max="3077" width="3.44140625" style="103" customWidth="1"/>
    <col min="3078" max="3078" width="24.88671875" style="103" customWidth="1"/>
    <col min="3079" max="3079" width="14.44140625" style="103" customWidth="1"/>
    <col min="3080" max="3080" width="3.44140625" style="103" customWidth="1"/>
    <col min="3081" max="3081" width="14.44140625" style="103" customWidth="1"/>
    <col min="3082" max="3082" width="3.44140625" style="103" customWidth="1"/>
    <col min="3083" max="3083" width="14.44140625" style="103" customWidth="1"/>
    <col min="3084" max="3084" width="3.44140625" style="103" customWidth="1"/>
    <col min="3085" max="3085" width="15.44140625" style="103" customWidth="1"/>
    <col min="3086" max="3086" width="8.88671875" style="103"/>
    <col min="3087" max="3087" width="14.109375" style="103" customWidth="1"/>
    <col min="3088" max="3328" width="8.88671875" style="103"/>
    <col min="3329" max="3329" width="3.44140625" style="103" customWidth="1"/>
    <col min="3330" max="3330" width="7.109375" style="103" customWidth="1"/>
    <col min="3331" max="3331" width="9.109375" style="103" customWidth="1"/>
    <col min="3332" max="3332" width="12.6640625" style="103" customWidth="1"/>
    <col min="3333" max="3333" width="3.44140625" style="103" customWidth="1"/>
    <col min="3334" max="3334" width="24.88671875" style="103" customWidth="1"/>
    <col min="3335" max="3335" width="14.44140625" style="103" customWidth="1"/>
    <col min="3336" max="3336" width="3.44140625" style="103" customWidth="1"/>
    <col min="3337" max="3337" width="14.44140625" style="103" customWidth="1"/>
    <col min="3338" max="3338" width="3.44140625" style="103" customWidth="1"/>
    <col min="3339" max="3339" width="14.44140625" style="103" customWidth="1"/>
    <col min="3340" max="3340" width="3.44140625" style="103" customWidth="1"/>
    <col min="3341" max="3341" width="15.44140625" style="103" customWidth="1"/>
    <col min="3342" max="3342" width="8.88671875" style="103"/>
    <col min="3343" max="3343" width="14.109375" style="103" customWidth="1"/>
    <col min="3344" max="3584" width="8.88671875" style="103"/>
    <col min="3585" max="3585" width="3.44140625" style="103" customWidth="1"/>
    <col min="3586" max="3586" width="7.109375" style="103" customWidth="1"/>
    <col min="3587" max="3587" width="9.109375" style="103" customWidth="1"/>
    <col min="3588" max="3588" width="12.6640625" style="103" customWidth="1"/>
    <col min="3589" max="3589" width="3.44140625" style="103" customWidth="1"/>
    <col min="3590" max="3590" width="24.88671875" style="103" customWidth="1"/>
    <col min="3591" max="3591" width="14.44140625" style="103" customWidth="1"/>
    <col min="3592" max="3592" width="3.44140625" style="103" customWidth="1"/>
    <col min="3593" max="3593" width="14.44140625" style="103" customWidth="1"/>
    <col min="3594" max="3594" width="3.44140625" style="103" customWidth="1"/>
    <col min="3595" max="3595" width="14.44140625" style="103" customWidth="1"/>
    <col min="3596" max="3596" width="3.44140625" style="103" customWidth="1"/>
    <col min="3597" max="3597" width="15.44140625" style="103" customWidth="1"/>
    <col min="3598" max="3598" width="8.88671875" style="103"/>
    <col min="3599" max="3599" width="14.109375" style="103" customWidth="1"/>
    <col min="3600" max="3840" width="8.88671875" style="103"/>
    <col min="3841" max="3841" width="3.44140625" style="103" customWidth="1"/>
    <col min="3842" max="3842" width="7.109375" style="103" customWidth="1"/>
    <col min="3843" max="3843" width="9.109375" style="103" customWidth="1"/>
    <col min="3844" max="3844" width="12.6640625" style="103" customWidth="1"/>
    <col min="3845" max="3845" width="3.44140625" style="103" customWidth="1"/>
    <col min="3846" max="3846" width="24.88671875" style="103" customWidth="1"/>
    <col min="3847" max="3847" width="14.44140625" style="103" customWidth="1"/>
    <col min="3848" max="3848" width="3.44140625" style="103" customWidth="1"/>
    <col min="3849" max="3849" width="14.44140625" style="103" customWidth="1"/>
    <col min="3850" max="3850" width="3.44140625" style="103" customWidth="1"/>
    <col min="3851" max="3851" width="14.44140625" style="103" customWidth="1"/>
    <col min="3852" max="3852" width="3.44140625" style="103" customWidth="1"/>
    <col min="3853" max="3853" width="15.44140625" style="103" customWidth="1"/>
    <col min="3854" max="3854" width="8.88671875" style="103"/>
    <col min="3855" max="3855" width="14.109375" style="103" customWidth="1"/>
    <col min="3856" max="4096" width="8.88671875" style="103"/>
    <col min="4097" max="4097" width="3.44140625" style="103" customWidth="1"/>
    <col min="4098" max="4098" width="7.109375" style="103" customWidth="1"/>
    <col min="4099" max="4099" width="9.109375" style="103" customWidth="1"/>
    <col min="4100" max="4100" width="12.6640625" style="103" customWidth="1"/>
    <col min="4101" max="4101" width="3.44140625" style="103" customWidth="1"/>
    <col min="4102" max="4102" width="24.88671875" style="103" customWidth="1"/>
    <col min="4103" max="4103" width="14.44140625" style="103" customWidth="1"/>
    <col min="4104" max="4104" width="3.44140625" style="103" customWidth="1"/>
    <col min="4105" max="4105" width="14.44140625" style="103" customWidth="1"/>
    <col min="4106" max="4106" width="3.44140625" style="103" customWidth="1"/>
    <col min="4107" max="4107" width="14.44140625" style="103" customWidth="1"/>
    <col min="4108" max="4108" width="3.44140625" style="103" customWidth="1"/>
    <col min="4109" max="4109" width="15.44140625" style="103" customWidth="1"/>
    <col min="4110" max="4110" width="8.88671875" style="103"/>
    <col min="4111" max="4111" width="14.109375" style="103" customWidth="1"/>
    <col min="4112" max="4352" width="8.88671875" style="103"/>
    <col min="4353" max="4353" width="3.44140625" style="103" customWidth="1"/>
    <col min="4354" max="4354" width="7.109375" style="103" customWidth="1"/>
    <col min="4355" max="4355" width="9.109375" style="103" customWidth="1"/>
    <col min="4356" max="4356" width="12.6640625" style="103" customWidth="1"/>
    <col min="4357" max="4357" width="3.44140625" style="103" customWidth="1"/>
    <col min="4358" max="4358" width="24.88671875" style="103" customWidth="1"/>
    <col min="4359" max="4359" width="14.44140625" style="103" customWidth="1"/>
    <col min="4360" max="4360" width="3.44140625" style="103" customWidth="1"/>
    <col min="4361" max="4361" width="14.44140625" style="103" customWidth="1"/>
    <col min="4362" max="4362" width="3.44140625" style="103" customWidth="1"/>
    <col min="4363" max="4363" width="14.44140625" style="103" customWidth="1"/>
    <col min="4364" max="4364" width="3.44140625" style="103" customWidth="1"/>
    <col min="4365" max="4365" width="15.44140625" style="103" customWidth="1"/>
    <col min="4366" max="4366" width="8.88671875" style="103"/>
    <col min="4367" max="4367" width="14.109375" style="103" customWidth="1"/>
    <col min="4368" max="4608" width="8.88671875" style="103"/>
    <col min="4609" max="4609" width="3.44140625" style="103" customWidth="1"/>
    <col min="4610" max="4610" width="7.109375" style="103" customWidth="1"/>
    <col min="4611" max="4611" width="9.109375" style="103" customWidth="1"/>
    <col min="4612" max="4612" width="12.6640625" style="103" customWidth="1"/>
    <col min="4613" max="4613" width="3.44140625" style="103" customWidth="1"/>
    <col min="4614" max="4614" width="24.88671875" style="103" customWidth="1"/>
    <col min="4615" max="4615" width="14.44140625" style="103" customWidth="1"/>
    <col min="4616" max="4616" width="3.44140625" style="103" customWidth="1"/>
    <col min="4617" max="4617" width="14.44140625" style="103" customWidth="1"/>
    <col min="4618" max="4618" width="3.44140625" style="103" customWidth="1"/>
    <col min="4619" max="4619" width="14.44140625" style="103" customWidth="1"/>
    <col min="4620" max="4620" width="3.44140625" style="103" customWidth="1"/>
    <col min="4621" max="4621" width="15.44140625" style="103" customWidth="1"/>
    <col min="4622" max="4622" width="8.88671875" style="103"/>
    <col min="4623" max="4623" width="14.109375" style="103" customWidth="1"/>
    <col min="4624" max="4864" width="8.88671875" style="103"/>
    <col min="4865" max="4865" width="3.44140625" style="103" customWidth="1"/>
    <col min="4866" max="4866" width="7.109375" style="103" customWidth="1"/>
    <col min="4867" max="4867" width="9.109375" style="103" customWidth="1"/>
    <col min="4868" max="4868" width="12.6640625" style="103" customWidth="1"/>
    <col min="4869" max="4869" width="3.44140625" style="103" customWidth="1"/>
    <col min="4870" max="4870" width="24.88671875" style="103" customWidth="1"/>
    <col min="4871" max="4871" width="14.44140625" style="103" customWidth="1"/>
    <col min="4872" max="4872" width="3.44140625" style="103" customWidth="1"/>
    <col min="4873" max="4873" width="14.44140625" style="103" customWidth="1"/>
    <col min="4874" max="4874" width="3.44140625" style="103" customWidth="1"/>
    <col min="4875" max="4875" width="14.44140625" style="103" customWidth="1"/>
    <col min="4876" max="4876" width="3.44140625" style="103" customWidth="1"/>
    <col min="4877" max="4877" width="15.44140625" style="103" customWidth="1"/>
    <col min="4878" max="4878" width="8.88671875" style="103"/>
    <col min="4879" max="4879" width="14.109375" style="103" customWidth="1"/>
    <col min="4880" max="5120" width="8.88671875" style="103"/>
    <col min="5121" max="5121" width="3.44140625" style="103" customWidth="1"/>
    <col min="5122" max="5122" width="7.109375" style="103" customWidth="1"/>
    <col min="5123" max="5123" width="9.109375" style="103" customWidth="1"/>
    <col min="5124" max="5124" width="12.6640625" style="103" customWidth="1"/>
    <col min="5125" max="5125" width="3.44140625" style="103" customWidth="1"/>
    <col min="5126" max="5126" width="24.88671875" style="103" customWidth="1"/>
    <col min="5127" max="5127" width="14.44140625" style="103" customWidth="1"/>
    <col min="5128" max="5128" width="3.44140625" style="103" customWidth="1"/>
    <col min="5129" max="5129" width="14.44140625" style="103" customWidth="1"/>
    <col min="5130" max="5130" width="3.44140625" style="103" customWidth="1"/>
    <col min="5131" max="5131" width="14.44140625" style="103" customWidth="1"/>
    <col min="5132" max="5132" width="3.44140625" style="103" customWidth="1"/>
    <col min="5133" max="5133" width="15.44140625" style="103" customWidth="1"/>
    <col min="5134" max="5134" width="8.88671875" style="103"/>
    <col min="5135" max="5135" width="14.109375" style="103" customWidth="1"/>
    <col min="5136" max="5376" width="8.88671875" style="103"/>
    <col min="5377" max="5377" width="3.44140625" style="103" customWidth="1"/>
    <col min="5378" max="5378" width="7.109375" style="103" customWidth="1"/>
    <col min="5379" max="5379" width="9.109375" style="103" customWidth="1"/>
    <col min="5380" max="5380" width="12.6640625" style="103" customWidth="1"/>
    <col min="5381" max="5381" width="3.44140625" style="103" customWidth="1"/>
    <col min="5382" max="5382" width="24.88671875" style="103" customWidth="1"/>
    <col min="5383" max="5383" width="14.44140625" style="103" customWidth="1"/>
    <col min="5384" max="5384" width="3.44140625" style="103" customWidth="1"/>
    <col min="5385" max="5385" width="14.44140625" style="103" customWidth="1"/>
    <col min="5386" max="5386" width="3.44140625" style="103" customWidth="1"/>
    <col min="5387" max="5387" width="14.44140625" style="103" customWidth="1"/>
    <col min="5388" max="5388" width="3.44140625" style="103" customWidth="1"/>
    <col min="5389" max="5389" width="15.44140625" style="103" customWidth="1"/>
    <col min="5390" max="5390" width="8.88671875" style="103"/>
    <col min="5391" max="5391" width="14.109375" style="103" customWidth="1"/>
    <col min="5392" max="5632" width="8.88671875" style="103"/>
    <col min="5633" max="5633" width="3.44140625" style="103" customWidth="1"/>
    <col min="5634" max="5634" width="7.109375" style="103" customWidth="1"/>
    <col min="5635" max="5635" width="9.109375" style="103" customWidth="1"/>
    <col min="5636" max="5636" width="12.6640625" style="103" customWidth="1"/>
    <col min="5637" max="5637" width="3.44140625" style="103" customWidth="1"/>
    <col min="5638" max="5638" width="24.88671875" style="103" customWidth="1"/>
    <col min="5639" max="5639" width="14.44140625" style="103" customWidth="1"/>
    <col min="5640" max="5640" width="3.44140625" style="103" customWidth="1"/>
    <col min="5641" max="5641" width="14.44140625" style="103" customWidth="1"/>
    <col min="5642" max="5642" width="3.44140625" style="103" customWidth="1"/>
    <col min="5643" max="5643" width="14.44140625" style="103" customWidth="1"/>
    <col min="5644" max="5644" width="3.44140625" style="103" customWidth="1"/>
    <col min="5645" max="5645" width="15.44140625" style="103" customWidth="1"/>
    <col min="5646" max="5646" width="8.88671875" style="103"/>
    <col min="5647" max="5647" width="14.109375" style="103" customWidth="1"/>
    <col min="5648" max="5888" width="8.88671875" style="103"/>
    <col min="5889" max="5889" width="3.44140625" style="103" customWidth="1"/>
    <col min="5890" max="5890" width="7.109375" style="103" customWidth="1"/>
    <col min="5891" max="5891" width="9.109375" style="103" customWidth="1"/>
    <col min="5892" max="5892" width="12.6640625" style="103" customWidth="1"/>
    <col min="5893" max="5893" width="3.44140625" style="103" customWidth="1"/>
    <col min="5894" max="5894" width="24.88671875" style="103" customWidth="1"/>
    <col min="5895" max="5895" width="14.44140625" style="103" customWidth="1"/>
    <col min="5896" max="5896" width="3.44140625" style="103" customWidth="1"/>
    <col min="5897" max="5897" width="14.44140625" style="103" customWidth="1"/>
    <col min="5898" max="5898" width="3.44140625" style="103" customWidth="1"/>
    <col min="5899" max="5899" width="14.44140625" style="103" customWidth="1"/>
    <col min="5900" max="5900" width="3.44140625" style="103" customWidth="1"/>
    <col min="5901" max="5901" width="15.44140625" style="103" customWidth="1"/>
    <col min="5902" max="5902" width="8.88671875" style="103"/>
    <col min="5903" max="5903" width="14.109375" style="103" customWidth="1"/>
    <col min="5904" max="6144" width="8.88671875" style="103"/>
    <col min="6145" max="6145" width="3.44140625" style="103" customWidth="1"/>
    <col min="6146" max="6146" width="7.109375" style="103" customWidth="1"/>
    <col min="6147" max="6147" width="9.109375" style="103" customWidth="1"/>
    <col min="6148" max="6148" width="12.6640625" style="103" customWidth="1"/>
    <col min="6149" max="6149" width="3.44140625" style="103" customWidth="1"/>
    <col min="6150" max="6150" width="24.88671875" style="103" customWidth="1"/>
    <col min="6151" max="6151" width="14.44140625" style="103" customWidth="1"/>
    <col min="6152" max="6152" width="3.44140625" style="103" customWidth="1"/>
    <col min="6153" max="6153" width="14.44140625" style="103" customWidth="1"/>
    <col min="6154" max="6154" width="3.44140625" style="103" customWidth="1"/>
    <col min="6155" max="6155" width="14.44140625" style="103" customWidth="1"/>
    <col min="6156" max="6156" width="3.44140625" style="103" customWidth="1"/>
    <col min="6157" max="6157" width="15.44140625" style="103" customWidth="1"/>
    <col min="6158" max="6158" width="8.88671875" style="103"/>
    <col min="6159" max="6159" width="14.109375" style="103" customWidth="1"/>
    <col min="6160" max="6400" width="8.88671875" style="103"/>
    <col min="6401" max="6401" width="3.44140625" style="103" customWidth="1"/>
    <col min="6402" max="6402" width="7.109375" style="103" customWidth="1"/>
    <col min="6403" max="6403" width="9.109375" style="103" customWidth="1"/>
    <col min="6404" max="6404" width="12.6640625" style="103" customWidth="1"/>
    <col min="6405" max="6405" width="3.44140625" style="103" customWidth="1"/>
    <col min="6406" max="6406" width="24.88671875" style="103" customWidth="1"/>
    <col min="6407" max="6407" width="14.44140625" style="103" customWidth="1"/>
    <col min="6408" max="6408" width="3.44140625" style="103" customWidth="1"/>
    <col min="6409" max="6409" width="14.44140625" style="103" customWidth="1"/>
    <col min="6410" max="6410" width="3.44140625" style="103" customWidth="1"/>
    <col min="6411" max="6411" width="14.44140625" style="103" customWidth="1"/>
    <col min="6412" max="6412" width="3.44140625" style="103" customWidth="1"/>
    <col min="6413" max="6413" width="15.44140625" style="103" customWidth="1"/>
    <col min="6414" max="6414" width="8.88671875" style="103"/>
    <col min="6415" max="6415" width="14.109375" style="103" customWidth="1"/>
    <col min="6416" max="6656" width="8.88671875" style="103"/>
    <col min="6657" max="6657" width="3.44140625" style="103" customWidth="1"/>
    <col min="6658" max="6658" width="7.109375" style="103" customWidth="1"/>
    <col min="6659" max="6659" width="9.109375" style="103" customWidth="1"/>
    <col min="6660" max="6660" width="12.6640625" style="103" customWidth="1"/>
    <col min="6661" max="6661" width="3.44140625" style="103" customWidth="1"/>
    <col min="6662" max="6662" width="24.88671875" style="103" customWidth="1"/>
    <col min="6663" max="6663" width="14.44140625" style="103" customWidth="1"/>
    <col min="6664" max="6664" width="3.44140625" style="103" customWidth="1"/>
    <col min="6665" max="6665" width="14.44140625" style="103" customWidth="1"/>
    <col min="6666" max="6666" width="3.44140625" style="103" customWidth="1"/>
    <col min="6667" max="6667" width="14.44140625" style="103" customWidth="1"/>
    <col min="6668" max="6668" width="3.44140625" style="103" customWidth="1"/>
    <col min="6669" max="6669" width="15.44140625" style="103" customWidth="1"/>
    <col min="6670" max="6670" width="8.88671875" style="103"/>
    <col min="6671" max="6671" width="14.109375" style="103" customWidth="1"/>
    <col min="6672" max="6912" width="8.88671875" style="103"/>
    <col min="6913" max="6913" width="3.44140625" style="103" customWidth="1"/>
    <col min="6914" max="6914" width="7.109375" style="103" customWidth="1"/>
    <col min="6915" max="6915" width="9.109375" style="103" customWidth="1"/>
    <col min="6916" max="6916" width="12.6640625" style="103" customWidth="1"/>
    <col min="6917" max="6917" width="3.44140625" style="103" customWidth="1"/>
    <col min="6918" max="6918" width="24.88671875" style="103" customWidth="1"/>
    <col min="6919" max="6919" width="14.44140625" style="103" customWidth="1"/>
    <col min="6920" max="6920" width="3.44140625" style="103" customWidth="1"/>
    <col min="6921" max="6921" width="14.44140625" style="103" customWidth="1"/>
    <col min="6922" max="6922" width="3.44140625" style="103" customWidth="1"/>
    <col min="6923" max="6923" width="14.44140625" style="103" customWidth="1"/>
    <col min="6924" max="6924" width="3.44140625" style="103" customWidth="1"/>
    <col min="6925" max="6925" width="15.44140625" style="103" customWidth="1"/>
    <col min="6926" max="6926" width="8.88671875" style="103"/>
    <col min="6927" max="6927" width="14.109375" style="103" customWidth="1"/>
    <col min="6928" max="7168" width="8.88671875" style="103"/>
    <col min="7169" max="7169" width="3.44140625" style="103" customWidth="1"/>
    <col min="7170" max="7170" width="7.109375" style="103" customWidth="1"/>
    <col min="7171" max="7171" width="9.109375" style="103" customWidth="1"/>
    <col min="7172" max="7172" width="12.6640625" style="103" customWidth="1"/>
    <col min="7173" max="7173" width="3.44140625" style="103" customWidth="1"/>
    <col min="7174" max="7174" width="24.88671875" style="103" customWidth="1"/>
    <col min="7175" max="7175" width="14.44140625" style="103" customWidth="1"/>
    <col min="7176" max="7176" width="3.44140625" style="103" customWidth="1"/>
    <col min="7177" max="7177" width="14.44140625" style="103" customWidth="1"/>
    <col min="7178" max="7178" width="3.44140625" style="103" customWidth="1"/>
    <col min="7179" max="7179" width="14.44140625" style="103" customWidth="1"/>
    <col min="7180" max="7180" width="3.44140625" style="103" customWidth="1"/>
    <col min="7181" max="7181" width="15.44140625" style="103" customWidth="1"/>
    <col min="7182" max="7182" width="8.88671875" style="103"/>
    <col min="7183" max="7183" width="14.109375" style="103" customWidth="1"/>
    <col min="7184" max="7424" width="8.88671875" style="103"/>
    <col min="7425" max="7425" width="3.44140625" style="103" customWidth="1"/>
    <col min="7426" max="7426" width="7.109375" style="103" customWidth="1"/>
    <col min="7427" max="7427" width="9.109375" style="103" customWidth="1"/>
    <col min="7428" max="7428" width="12.6640625" style="103" customWidth="1"/>
    <col min="7429" max="7429" width="3.44140625" style="103" customWidth="1"/>
    <col min="7430" max="7430" width="24.88671875" style="103" customWidth="1"/>
    <col min="7431" max="7431" width="14.44140625" style="103" customWidth="1"/>
    <col min="7432" max="7432" width="3.44140625" style="103" customWidth="1"/>
    <col min="7433" max="7433" width="14.44140625" style="103" customWidth="1"/>
    <col min="7434" max="7434" width="3.44140625" style="103" customWidth="1"/>
    <col min="7435" max="7435" width="14.44140625" style="103" customWidth="1"/>
    <col min="7436" max="7436" width="3.44140625" style="103" customWidth="1"/>
    <col min="7437" max="7437" width="15.44140625" style="103" customWidth="1"/>
    <col min="7438" max="7438" width="8.88671875" style="103"/>
    <col min="7439" max="7439" width="14.109375" style="103" customWidth="1"/>
    <col min="7440" max="7680" width="8.88671875" style="103"/>
    <col min="7681" max="7681" width="3.44140625" style="103" customWidth="1"/>
    <col min="7682" max="7682" width="7.109375" style="103" customWidth="1"/>
    <col min="7683" max="7683" width="9.109375" style="103" customWidth="1"/>
    <col min="7684" max="7684" width="12.6640625" style="103" customWidth="1"/>
    <col min="7685" max="7685" width="3.44140625" style="103" customWidth="1"/>
    <col min="7686" max="7686" width="24.88671875" style="103" customWidth="1"/>
    <col min="7687" max="7687" width="14.44140625" style="103" customWidth="1"/>
    <col min="7688" max="7688" width="3.44140625" style="103" customWidth="1"/>
    <col min="7689" max="7689" width="14.44140625" style="103" customWidth="1"/>
    <col min="7690" max="7690" width="3.44140625" style="103" customWidth="1"/>
    <col min="7691" max="7691" width="14.44140625" style="103" customWidth="1"/>
    <col min="7692" max="7692" width="3.44140625" style="103" customWidth="1"/>
    <col min="7693" max="7693" width="15.44140625" style="103" customWidth="1"/>
    <col min="7694" max="7694" width="8.88671875" style="103"/>
    <col min="7695" max="7695" width="14.109375" style="103" customWidth="1"/>
    <col min="7696" max="7936" width="8.88671875" style="103"/>
    <col min="7937" max="7937" width="3.44140625" style="103" customWidth="1"/>
    <col min="7938" max="7938" width="7.109375" style="103" customWidth="1"/>
    <col min="7939" max="7939" width="9.109375" style="103" customWidth="1"/>
    <col min="7940" max="7940" width="12.6640625" style="103" customWidth="1"/>
    <col min="7941" max="7941" width="3.44140625" style="103" customWidth="1"/>
    <col min="7942" max="7942" width="24.88671875" style="103" customWidth="1"/>
    <col min="7943" max="7943" width="14.44140625" style="103" customWidth="1"/>
    <col min="7944" max="7944" width="3.44140625" style="103" customWidth="1"/>
    <col min="7945" max="7945" width="14.44140625" style="103" customWidth="1"/>
    <col min="7946" max="7946" width="3.44140625" style="103" customWidth="1"/>
    <col min="7947" max="7947" width="14.44140625" style="103" customWidth="1"/>
    <col min="7948" max="7948" width="3.44140625" style="103" customWidth="1"/>
    <col min="7949" max="7949" width="15.44140625" style="103" customWidth="1"/>
    <col min="7950" max="7950" width="8.88671875" style="103"/>
    <col min="7951" max="7951" width="14.109375" style="103" customWidth="1"/>
    <col min="7952" max="8192" width="8.88671875" style="103"/>
    <col min="8193" max="8193" width="3.44140625" style="103" customWidth="1"/>
    <col min="8194" max="8194" width="7.109375" style="103" customWidth="1"/>
    <col min="8195" max="8195" width="9.109375" style="103" customWidth="1"/>
    <col min="8196" max="8196" width="12.6640625" style="103" customWidth="1"/>
    <col min="8197" max="8197" width="3.44140625" style="103" customWidth="1"/>
    <col min="8198" max="8198" width="24.88671875" style="103" customWidth="1"/>
    <col min="8199" max="8199" width="14.44140625" style="103" customWidth="1"/>
    <col min="8200" max="8200" width="3.44140625" style="103" customWidth="1"/>
    <col min="8201" max="8201" width="14.44140625" style="103" customWidth="1"/>
    <col min="8202" max="8202" width="3.44140625" style="103" customWidth="1"/>
    <col min="8203" max="8203" width="14.44140625" style="103" customWidth="1"/>
    <col min="8204" max="8204" width="3.44140625" style="103" customWidth="1"/>
    <col min="8205" max="8205" width="15.44140625" style="103" customWidth="1"/>
    <col min="8206" max="8206" width="8.88671875" style="103"/>
    <col min="8207" max="8207" width="14.109375" style="103" customWidth="1"/>
    <col min="8208" max="8448" width="8.88671875" style="103"/>
    <col min="8449" max="8449" width="3.44140625" style="103" customWidth="1"/>
    <col min="8450" max="8450" width="7.109375" style="103" customWidth="1"/>
    <col min="8451" max="8451" width="9.109375" style="103" customWidth="1"/>
    <col min="8452" max="8452" width="12.6640625" style="103" customWidth="1"/>
    <col min="8453" max="8453" width="3.44140625" style="103" customWidth="1"/>
    <col min="8454" max="8454" width="24.88671875" style="103" customWidth="1"/>
    <col min="8455" max="8455" width="14.44140625" style="103" customWidth="1"/>
    <col min="8456" max="8456" width="3.44140625" style="103" customWidth="1"/>
    <col min="8457" max="8457" width="14.44140625" style="103" customWidth="1"/>
    <col min="8458" max="8458" width="3.44140625" style="103" customWidth="1"/>
    <col min="8459" max="8459" width="14.44140625" style="103" customWidth="1"/>
    <col min="8460" max="8460" width="3.44140625" style="103" customWidth="1"/>
    <col min="8461" max="8461" width="15.44140625" style="103" customWidth="1"/>
    <col min="8462" max="8462" width="8.88671875" style="103"/>
    <col min="8463" max="8463" width="14.109375" style="103" customWidth="1"/>
    <col min="8464" max="8704" width="8.88671875" style="103"/>
    <col min="8705" max="8705" width="3.44140625" style="103" customWidth="1"/>
    <col min="8706" max="8706" width="7.109375" style="103" customWidth="1"/>
    <col min="8707" max="8707" width="9.109375" style="103" customWidth="1"/>
    <col min="8708" max="8708" width="12.6640625" style="103" customWidth="1"/>
    <col min="8709" max="8709" width="3.44140625" style="103" customWidth="1"/>
    <col min="8710" max="8710" width="24.88671875" style="103" customWidth="1"/>
    <col min="8711" max="8711" width="14.44140625" style="103" customWidth="1"/>
    <col min="8712" max="8712" width="3.44140625" style="103" customWidth="1"/>
    <col min="8713" max="8713" width="14.44140625" style="103" customWidth="1"/>
    <col min="8714" max="8714" width="3.44140625" style="103" customWidth="1"/>
    <col min="8715" max="8715" width="14.44140625" style="103" customWidth="1"/>
    <col min="8716" max="8716" width="3.44140625" style="103" customWidth="1"/>
    <col min="8717" max="8717" width="15.44140625" style="103" customWidth="1"/>
    <col min="8718" max="8718" width="8.88671875" style="103"/>
    <col min="8719" max="8719" width="14.109375" style="103" customWidth="1"/>
    <col min="8720" max="8960" width="8.88671875" style="103"/>
    <col min="8961" max="8961" width="3.44140625" style="103" customWidth="1"/>
    <col min="8962" max="8962" width="7.109375" style="103" customWidth="1"/>
    <col min="8963" max="8963" width="9.109375" style="103" customWidth="1"/>
    <col min="8964" max="8964" width="12.6640625" style="103" customWidth="1"/>
    <col min="8965" max="8965" width="3.44140625" style="103" customWidth="1"/>
    <col min="8966" max="8966" width="24.88671875" style="103" customWidth="1"/>
    <col min="8967" max="8967" width="14.44140625" style="103" customWidth="1"/>
    <col min="8968" max="8968" width="3.44140625" style="103" customWidth="1"/>
    <col min="8969" max="8969" width="14.44140625" style="103" customWidth="1"/>
    <col min="8970" max="8970" width="3.44140625" style="103" customWidth="1"/>
    <col min="8971" max="8971" width="14.44140625" style="103" customWidth="1"/>
    <col min="8972" max="8972" width="3.44140625" style="103" customWidth="1"/>
    <col min="8973" max="8973" width="15.44140625" style="103" customWidth="1"/>
    <col min="8974" max="8974" width="8.88671875" style="103"/>
    <col min="8975" max="8975" width="14.109375" style="103" customWidth="1"/>
    <col min="8976" max="9216" width="8.88671875" style="103"/>
    <col min="9217" max="9217" width="3.44140625" style="103" customWidth="1"/>
    <col min="9218" max="9218" width="7.109375" style="103" customWidth="1"/>
    <col min="9219" max="9219" width="9.109375" style="103" customWidth="1"/>
    <col min="9220" max="9220" width="12.6640625" style="103" customWidth="1"/>
    <col min="9221" max="9221" width="3.44140625" style="103" customWidth="1"/>
    <col min="9222" max="9222" width="24.88671875" style="103" customWidth="1"/>
    <col min="9223" max="9223" width="14.44140625" style="103" customWidth="1"/>
    <col min="9224" max="9224" width="3.44140625" style="103" customWidth="1"/>
    <col min="9225" max="9225" width="14.44140625" style="103" customWidth="1"/>
    <col min="9226" max="9226" width="3.44140625" style="103" customWidth="1"/>
    <col min="9227" max="9227" width="14.44140625" style="103" customWidth="1"/>
    <col min="9228" max="9228" width="3.44140625" style="103" customWidth="1"/>
    <col min="9229" max="9229" width="15.44140625" style="103" customWidth="1"/>
    <col min="9230" max="9230" width="8.88671875" style="103"/>
    <col min="9231" max="9231" width="14.109375" style="103" customWidth="1"/>
    <col min="9232" max="9472" width="8.88671875" style="103"/>
    <col min="9473" max="9473" width="3.44140625" style="103" customWidth="1"/>
    <col min="9474" max="9474" width="7.109375" style="103" customWidth="1"/>
    <col min="9475" max="9475" width="9.109375" style="103" customWidth="1"/>
    <col min="9476" max="9476" width="12.6640625" style="103" customWidth="1"/>
    <col min="9477" max="9477" width="3.44140625" style="103" customWidth="1"/>
    <col min="9478" max="9478" width="24.88671875" style="103" customWidth="1"/>
    <col min="9479" max="9479" width="14.44140625" style="103" customWidth="1"/>
    <col min="9480" max="9480" width="3.44140625" style="103" customWidth="1"/>
    <col min="9481" max="9481" width="14.44140625" style="103" customWidth="1"/>
    <col min="9482" max="9482" width="3.44140625" style="103" customWidth="1"/>
    <col min="9483" max="9483" width="14.44140625" style="103" customWidth="1"/>
    <col min="9484" max="9484" width="3.44140625" style="103" customWidth="1"/>
    <col min="9485" max="9485" width="15.44140625" style="103" customWidth="1"/>
    <col min="9486" max="9486" width="8.88671875" style="103"/>
    <col min="9487" max="9487" width="14.109375" style="103" customWidth="1"/>
    <col min="9488" max="9728" width="8.88671875" style="103"/>
    <col min="9729" max="9729" width="3.44140625" style="103" customWidth="1"/>
    <col min="9730" max="9730" width="7.109375" style="103" customWidth="1"/>
    <col min="9731" max="9731" width="9.109375" style="103" customWidth="1"/>
    <col min="9732" max="9732" width="12.6640625" style="103" customWidth="1"/>
    <col min="9733" max="9733" width="3.44140625" style="103" customWidth="1"/>
    <col min="9734" max="9734" width="24.88671875" style="103" customWidth="1"/>
    <col min="9735" max="9735" width="14.44140625" style="103" customWidth="1"/>
    <col min="9736" max="9736" width="3.44140625" style="103" customWidth="1"/>
    <col min="9737" max="9737" width="14.44140625" style="103" customWidth="1"/>
    <col min="9738" max="9738" width="3.44140625" style="103" customWidth="1"/>
    <col min="9739" max="9739" width="14.44140625" style="103" customWidth="1"/>
    <col min="9740" max="9740" width="3.44140625" style="103" customWidth="1"/>
    <col min="9741" max="9741" width="15.44140625" style="103" customWidth="1"/>
    <col min="9742" max="9742" width="8.88671875" style="103"/>
    <col min="9743" max="9743" width="14.109375" style="103" customWidth="1"/>
    <col min="9744" max="9984" width="8.88671875" style="103"/>
    <col min="9985" max="9985" width="3.44140625" style="103" customWidth="1"/>
    <col min="9986" max="9986" width="7.109375" style="103" customWidth="1"/>
    <col min="9987" max="9987" width="9.109375" style="103" customWidth="1"/>
    <col min="9988" max="9988" width="12.6640625" style="103" customWidth="1"/>
    <col min="9989" max="9989" width="3.44140625" style="103" customWidth="1"/>
    <col min="9990" max="9990" width="24.88671875" style="103" customWidth="1"/>
    <col min="9991" max="9991" width="14.44140625" style="103" customWidth="1"/>
    <col min="9992" max="9992" width="3.44140625" style="103" customWidth="1"/>
    <col min="9993" max="9993" width="14.44140625" style="103" customWidth="1"/>
    <col min="9994" max="9994" width="3.44140625" style="103" customWidth="1"/>
    <col min="9995" max="9995" width="14.44140625" style="103" customWidth="1"/>
    <col min="9996" max="9996" width="3.44140625" style="103" customWidth="1"/>
    <col min="9997" max="9997" width="15.44140625" style="103" customWidth="1"/>
    <col min="9998" max="9998" width="8.88671875" style="103"/>
    <col min="9999" max="9999" width="14.109375" style="103" customWidth="1"/>
    <col min="10000" max="10240" width="8.88671875" style="103"/>
    <col min="10241" max="10241" width="3.44140625" style="103" customWidth="1"/>
    <col min="10242" max="10242" width="7.109375" style="103" customWidth="1"/>
    <col min="10243" max="10243" width="9.109375" style="103" customWidth="1"/>
    <col min="10244" max="10244" width="12.6640625" style="103" customWidth="1"/>
    <col min="10245" max="10245" width="3.44140625" style="103" customWidth="1"/>
    <col min="10246" max="10246" width="24.88671875" style="103" customWidth="1"/>
    <col min="10247" max="10247" width="14.44140625" style="103" customWidth="1"/>
    <col min="10248" max="10248" width="3.44140625" style="103" customWidth="1"/>
    <col min="10249" max="10249" width="14.44140625" style="103" customWidth="1"/>
    <col min="10250" max="10250" width="3.44140625" style="103" customWidth="1"/>
    <col min="10251" max="10251" width="14.44140625" style="103" customWidth="1"/>
    <col min="10252" max="10252" width="3.44140625" style="103" customWidth="1"/>
    <col min="10253" max="10253" width="15.44140625" style="103" customWidth="1"/>
    <col min="10254" max="10254" width="8.88671875" style="103"/>
    <col min="10255" max="10255" width="14.109375" style="103" customWidth="1"/>
    <col min="10256" max="10496" width="8.88671875" style="103"/>
    <col min="10497" max="10497" width="3.44140625" style="103" customWidth="1"/>
    <col min="10498" max="10498" width="7.109375" style="103" customWidth="1"/>
    <col min="10499" max="10499" width="9.109375" style="103" customWidth="1"/>
    <col min="10500" max="10500" width="12.6640625" style="103" customWidth="1"/>
    <col min="10501" max="10501" width="3.44140625" style="103" customWidth="1"/>
    <col min="10502" max="10502" width="24.88671875" style="103" customWidth="1"/>
    <col min="10503" max="10503" width="14.44140625" style="103" customWidth="1"/>
    <col min="10504" max="10504" width="3.44140625" style="103" customWidth="1"/>
    <col min="10505" max="10505" width="14.44140625" style="103" customWidth="1"/>
    <col min="10506" max="10506" width="3.44140625" style="103" customWidth="1"/>
    <col min="10507" max="10507" width="14.44140625" style="103" customWidth="1"/>
    <col min="10508" max="10508" width="3.44140625" style="103" customWidth="1"/>
    <col min="10509" max="10509" width="15.44140625" style="103" customWidth="1"/>
    <col min="10510" max="10510" width="8.88671875" style="103"/>
    <col min="10511" max="10511" width="14.109375" style="103" customWidth="1"/>
    <col min="10512" max="10752" width="8.88671875" style="103"/>
    <col min="10753" max="10753" width="3.44140625" style="103" customWidth="1"/>
    <col min="10754" max="10754" width="7.109375" style="103" customWidth="1"/>
    <col min="10755" max="10755" width="9.109375" style="103" customWidth="1"/>
    <col min="10756" max="10756" width="12.6640625" style="103" customWidth="1"/>
    <col min="10757" max="10757" width="3.44140625" style="103" customWidth="1"/>
    <col min="10758" max="10758" width="24.88671875" style="103" customWidth="1"/>
    <col min="10759" max="10759" width="14.44140625" style="103" customWidth="1"/>
    <col min="10760" max="10760" width="3.44140625" style="103" customWidth="1"/>
    <col min="10761" max="10761" width="14.44140625" style="103" customWidth="1"/>
    <col min="10762" max="10762" width="3.44140625" style="103" customWidth="1"/>
    <col min="10763" max="10763" width="14.44140625" style="103" customWidth="1"/>
    <col min="10764" max="10764" width="3.44140625" style="103" customWidth="1"/>
    <col min="10765" max="10765" width="15.44140625" style="103" customWidth="1"/>
    <col min="10766" max="10766" width="8.88671875" style="103"/>
    <col min="10767" max="10767" width="14.109375" style="103" customWidth="1"/>
    <col min="10768" max="11008" width="8.88671875" style="103"/>
    <col min="11009" max="11009" width="3.44140625" style="103" customWidth="1"/>
    <col min="11010" max="11010" width="7.109375" style="103" customWidth="1"/>
    <col min="11011" max="11011" width="9.109375" style="103" customWidth="1"/>
    <col min="11012" max="11012" width="12.6640625" style="103" customWidth="1"/>
    <col min="11013" max="11013" width="3.44140625" style="103" customWidth="1"/>
    <col min="11014" max="11014" width="24.88671875" style="103" customWidth="1"/>
    <col min="11015" max="11015" width="14.44140625" style="103" customWidth="1"/>
    <col min="11016" max="11016" width="3.44140625" style="103" customWidth="1"/>
    <col min="11017" max="11017" width="14.44140625" style="103" customWidth="1"/>
    <col min="11018" max="11018" width="3.44140625" style="103" customWidth="1"/>
    <col min="11019" max="11019" width="14.44140625" style="103" customWidth="1"/>
    <col min="11020" max="11020" width="3.44140625" style="103" customWidth="1"/>
    <col min="11021" max="11021" width="15.44140625" style="103" customWidth="1"/>
    <col min="11022" max="11022" width="8.88671875" style="103"/>
    <col min="11023" max="11023" width="14.109375" style="103" customWidth="1"/>
    <col min="11024" max="11264" width="8.88671875" style="103"/>
    <col min="11265" max="11265" width="3.44140625" style="103" customWidth="1"/>
    <col min="11266" max="11266" width="7.109375" style="103" customWidth="1"/>
    <col min="11267" max="11267" width="9.109375" style="103" customWidth="1"/>
    <col min="11268" max="11268" width="12.6640625" style="103" customWidth="1"/>
    <col min="11269" max="11269" width="3.44140625" style="103" customWidth="1"/>
    <col min="11270" max="11270" width="24.88671875" style="103" customWidth="1"/>
    <col min="11271" max="11271" width="14.44140625" style="103" customWidth="1"/>
    <col min="11272" max="11272" width="3.44140625" style="103" customWidth="1"/>
    <col min="11273" max="11273" width="14.44140625" style="103" customWidth="1"/>
    <col min="11274" max="11274" width="3.44140625" style="103" customWidth="1"/>
    <col min="11275" max="11275" width="14.44140625" style="103" customWidth="1"/>
    <col min="11276" max="11276" width="3.44140625" style="103" customWidth="1"/>
    <col min="11277" max="11277" width="15.44140625" style="103" customWidth="1"/>
    <col min="11278" max="11278" width="8.88671875" style="103"/>
    <col min="11279" max="11279" width="14.109375" style="103" customWidth="1"/>
    <col min="11280" max="11520" width="8.88671875" style="103"/>
    <col min="11521" max="11521" width="3.44140625" style="103" customWidth="1"/>
    <col min="11522" max="11522" width="7.109375" style="103" customWidth="1"/>
    <col min="11523" max="11523" width="9.109375" style="103" customWidth="1"/>
    <col min="11524" max="11524" width="12.6640625" style="103" customWidth="1"/>
    <col min="11525" max="11525" width="3.44140625" style="103" customWidth="1"/>
    <col min="11526" max="11526" width="24.88671875" style="103" customWidth="1"/>
    <col min="11527" max="11527" width="14.44140625" style="103" customWidth="1"/>
    <col min="11528" max="11528" width="3.44140625" style="103" customWidth="1"/>
    <col min="11529" max="11529" width="14.44140625" style="103" customWidth="1"/>
    <col min="11530" max="11530" width="3.44140625" style="103" customWidth="1"/>
    <col min="11531" max="11531" width="14.44140625" style="103" customWidth="1"/>
    <col min="11532" max="11532" width="3.44140625" style="103" customWidth="1"/>
    <col min="11533" max="11533" width="15.44140625" style="103" customWidth="1"/>
    <col min="11534" max="11534" width="8.88671875" style="103"/>
    <col min="11535" max="11535" width="14.109375" style="103" customWidth="1"/>
    <col min="11536" max="11776" width="8.88671875" style="103"/>
    <col min="11777" max="11777" width="3.44140625" style="103" customWidth="1"/>
    <col min="11778" max="11778" width="7.109375" style="103" customWidth="1"/>
    <col min="11779" max="11779" width="9.109375" style="103" customWidth="1"/>
    <col min="11780" max="11780" width="12.6640625" style="103" customWidth="1"/>
    <col min="11781" max="11781" width="3.44140625" style="103" customWidth="1"/>
    <col min="11782" max="11782" width="24.88671875" style="103" customWidth="1"/>
    <col min="11783" max="11783" width="14.44140625" style="103" customWidth="1"/>
    <col min="11784" max="11784" width="3.44140625" style="103" customWidth="1"/>
    <col min="11785" max="11785" width="14.44140625" style="103" customWidth="1"/>
    <col min="11786" max="11786" width="3.44140625" style="103" customWidth="1"/>
    <col min="11787" max="11787" width="14.44140625" style="103" customWidth="1"/>
    <col min="11788" max="11788" width="3.44140625" style="103" customWidth="1"/>
    <col min="11789" max="11789" width="15.44140625" style="103" customWidth="1"/>
    <col min="11790" max="11790" width="8.88671875" style="103"/>
    <col min="11791" max="11791" width="14.109375" style="103" customWidth="1"/>
    <col min="11792" max="12032" width="8.88671875" style="103"/>
    <col min="12033" max="12033" width="3.44140625" style="103" customWidth="1"/>
    <col min="12034" max="12034" width="7.109375" style="103" customWidth="1"/>
    <col min="12035" max="12035" width="9.109375" style="103" customWidth="1"/>
    <col min="12036" max="12036" width="12.6640625" style="103" customWidth="1"/>
    <col min="12037" max="12037" width="3.44140625" style="103" customWidth="1"/>
    <col min="12038" max="12038" width="24.88671875" style="103" customWidth="1"/>
    <col min="12039" max="12039" width="14.44140625" style="103" customWidth="1"/>
    <col min="12040" max="12040" width="3.44140625" style="103" customWidth="1"/>
    <col min="12041" max="12041" width="14.44140625" style="103" customWidth="1"/>
    <col min="12042" max="12042" width="3.44140625" style="103" customWidth="1"/>
    <col min="12043" max="12043" width="14.44140625" style="103" customWidth="1"/>
    <col min="12044" max="12044" width="3.44140625" style="103" customWidth="1"/>
    <col min="12045" max="12045" width="15.44140625" style="103" customWidth="1"/>
    <col min="12046" max="12046" width="8.88671875" style="103"/>
    <col min="12047" max="12047" width="14.109375" style="103" customWidth="1"/>
    <col min="12048" max="12288" width="8.88671875" style="103"/>
    <col min="12289" max="12289" width="3.44140625" style="103" customWidth="1"/>
    <col min="12290" max="12290" width="7.109375" style="103" customWidth="1"/>
    <col min="12291" max="12291" width="9.109375" style="103" customWidth="1"/>
    <col min="12292" max="12292" width="12.6640625" style="103" customWidth="1"/>
    <col min="12293" max="12293" width="3.44140625" style="103" customWidth="1"/>
    <col min="12294" max="12294" width="24.88671875" style="103" customWidth="1"/>
    <col min="12295" max="12295" width="14.44140625" style="103" customWidth="1"/>
    <col min="12296" max="12296" width="3.44140625" style="103" customWidth="1"/>
    <col min="12297" max="12297" width="14.44140625" style="103" customWidth="1"/>
    <col min="12298" max="12298" width="3.44140625" style="103" customWidth="1"/>
    <col min="12299" max="12299" width="14.44140625" style="103" customWidth="1"/>
    <col min="12300" max="12300" width="3.44140625" style="103" customWidth="1"/>
    <col min="12301" max="12301" width="15.44140625" style="103" customWidth="1"/>
    <col min="12302" max="12302" width="8.88671875" style="103"/>
    <col min="12303" max="12303" width="14.109375" style="103" customWidth="1"/>
    <col min="12304" max="12544" width="8.88671875" style="103"/>
    <col min="12545" max="12545" width="3.44140625" style="103" customWidth="1"/>
    <col min="12546" max="12546" width="7.109375" style="103" customWidth="1"/>
    <col min="12547" max="12547" width="9.109375" style="103" customWidth="1"/>
    <col min="12548" max="12548" width="12.6640625" style="103" customWidth="1"/>
    <col min="12549" max="12549" width="3.44140625" style="103" customWidth="1"/>
    <col min="12550" max="12550" width="24.88671875" style="103" customWidth="1"/>
    <col min="12551" max="12551" width="14.44140625" style="103" customWidth="1"/>
    <col min="12552" max="12552" width="3.44140625" style="103" customWidth="1"/>
    <col min="12553" max="12553" width="14.44140625" style="103" customWidth="1"/>
    <col min="12554" max="12554" width="3.44140625" style="103" customWidth="1"/>
    <col min="12555" max="12555" width="14.44140625" style="103" customWidth="1"/>
    <col min="12556" max="12556" width="3.44140625" style="103" customWidth="1"/>
    <col min="12557" max="12557" width="15.44140625" style="103" customWidth="1"/>
    <col min="12558" max="12558" width="8.88671875" style="103"/>
    <col min="12559" max="12559" width="14.109375" style="103" customWidth="1"/>
    <col min="12560" max="12800" width="8.88671875" style="103"/>
    <col min="12801" max="12801" width="3.44140625" style="103" customWidth="1"/>
    <col min="12802" max="12802" width="7.109375" style="103" customWidth="1"/>
    <col min="12803" max="12803" width="9.109375" style="103" customWidth="1"/>
    <col min="12804" max="12804" width="12.6640625" style="103" customWidth="1"/>
    <col min="12805" max="12805" width="3.44140625" style="103" customWidth="1"/>
    <col min="12806" max="12806" width="24.88671875" style="103" customWidth="1"/>
    <col min="12807" max="12807" width="14.44140625" style="103" customWidth="1"/>
    <col min="12808" max="12808" width="3.44140625" style="103" customWidth="1"/>
    <col min="12809" max="12809" width="14.44140625" style="103" customWidth="1"/>
    <col min="12810" max="12810" width="3.44140625" style="103" customWidth="1"/>
    <col min="12811" max="12811" width="14.44140625" style="103" customWidth="1"/>
    <col min="12812" max="12812" width="3.44140625" style="103" customWidth="1"/>
    <col min="12813" max="12813" width="15.44140625" style="103" customWidth="1"/>
    <col min="12814" max="12814" width="8.88671875" style="103"/>
    <col min="12815" max="12815" width="14.109375" style="103" customWidth="1"/>
    <col min="12816" max="13056" width="8.88671875" style="103"/>
    <col min="13057" max="13057" width="3.44140625" style="103" customWidth="1"/>
    <col min="13058" max="13058" width="7.109375" style="103" customWidth="1"/>
    <col min="13059" max="13059" width="9.109375" style="103" customWidth="1"/>
    <col min="13060" max="13060" width="12.6640625" style="103" customWidth="1"/>
    <col min="13061" max="13061" width="3.44140625" style="103" customWidth="1"/>
    <col min="13062" max="13062" width="24.88671875" style="103" customWidth="1"/>
    <col min="13063" max="13063" width="14.44140625" style="103" customWidth="1"/>
    <col min="13064" max="13064" width="3.44140625" style="103" customWidth="1"/>
    <col min="13065" max="13065" width="14.44140625" style="103" customWidth="1"/>
    <col min="13066" max="13066" width="3.44140625" style="103" customWidth="1"/>
    <col min="13067" max="13067" width="14.44140625" style="103" customWidth="1"/>
    <col min="13068" max="13068" width="3.44140625" style="103" customWidth="1"/>
    <col min="13069" max="13069" width="15.44140625" style="103" customWidth="1"/>
    <col min="13070" max="13070" width="8.88671875" style="103"/>
    <col min="13071" max="13071" width="14.109375" style="103" customWidth="1"/>
    <col min="13072" max="13312" width="8.88671875" style="103"/>
    <col min="13313" max="13313" width="3.44140625" style="103" customWidth="1"/>
    <col min="13314" max="13314" width="7.109375" style="103" customWidth="1"/>
    <col min="13315" max="13315" width="9.109375" style="103" customWidth="1"/>
    <col min="13316" max="13316" width="12.6640625" style="103" customWidth="1"/>
    <col min="13317" max="13317" width="3.44140625" style="103" customWidth="1"/>
    <col min="13318" max="13318" width="24.88671875" style="103" customWidth="1"/>
    <col min="13319" max="13319" width="14.44140625" style="103" customWidth="1"/>
    <col min="13320" max="13320" width="3.44140625" style="103" customWidth="1"/>
    <col min="13321" max="13321" width="14.44140625" style="103" customWidth="1"/>
    <col min="13322" max="13322" width="3.44140625" style="103" customWidth="1"/>
    <col min="13323" max="13323" width="14.44140625" style="103" customWidth="1"/>
    <col min="13324" max="13324" width="3.44140625" style="103" customWidth="1"/>
    <col min="13325" max="13325" width="15.44140625" style="103" customWidth="1"/>
    <col min="13326" max="13326" width="8.88671875" style="103"/>
    <col min="13327" max="13327" width="14.109375" style="103" customWidth="1"/>
    <col min="13328" max="13568" width="8.88671875" style="103"/>
    <col min="13569" max="13569" width="3.44140625" style="103" customWidth="1"/>
    <col min="13570" max="13570" width="7.109375" style="103" customWidth="1"/>
    <col min="13571" max="13571" width="9.109375" style="103" customWidth="1"/>
    <col min="13572" max="13572" width="12.6640625" style="103" customWidth="1"/>
    <col min="13573" max="13573" width="3.44140625" style="103" customWidth="1"/>
    <col min="13574" max="13574" width="24.88671875" style="103" customWidth="1"/>
    <col min="13575" max="13575" width="14.44140625" style="103" customWidth="1"/>
    <col min="13576" max="13576" width="3.44140625" style="103" customWidth="1"/>
    <col min="13577" max="13577" width="14.44140625" style="103" customWidth="1"/>
    <col min="13578" max="13578" width="3.44140625" style="103" customWidth="1"/>
    <col min="13579" max="13579" width="14.44140625" style="103" customWidth="1"/>
    <col min="13580" max="13580" width="3.44140625" style="103" customWidth="1"/>
    <col min="13581" max="13581" width="15.44140625" style="103" customWidth="1"/>
    <col min="13582" max="13582" width="8.88671875" style="103"/>
    <col min="13583" max="13583" width="14.109375" style="103" customWidth="1"/>
    <col min="13584" max="13824" width="8.88671875" style="103"/>
    <col min="13825" max="13825" width="3.44140625" style="103" customWidth="1"/>
    <col min="13826" max="13826" width="7.109375" style="103" customWidth="1"/>
    <col min="13827" max="13827" width="9.109375" style="103" customWidth="1"/>
    <col min="13828" max="13828" width="12.6640625" style="103" customWidth="1"/>
    <col min="13829" max="13829" width="3.44140625" style="103" customWidth="1"/>
    <col min="13830" max="13830" width="24.88671875" style="103" customWidth="1"/>
    <col min="13831" max="13831" width="14.44140625" style="103" customWidth="1"/>
    <col min="13832" max="13832" width="3.44140625" style="103" customWidth="1"/>
    <col min="13833" max="13833" width="14.44140625" style="103" customWidth="1"/>
    <col min="13834" max="13834" width="3.44140625" style="103" customWidth="1"/>
    <col min="13835" max="13835" width="14.44140625" style="103" customWidth="1"/>
    <col min="13836" max="13836" width="3.44140625" style="103" customWidth="1"/>
    <col min="13837" max="13837" width="15.44140625" style="103" customWidth="1"/>
    <col min="13838" max="13838" width="8.88671875" style="103"/>
    <col min="13839" max="13839" width="14.109375" style="103" customWidth="1"/>
    <col min="13840" max="14080" width="8.88671875" style="103"/>
    <col min="14081" max="14081" width="3.44140625" style="103" customWidth="1"/>
    <col min="14082" max="14082" width="7.109375" style="103" customWidth="1"/>
    <col min="14083" max="14083" width="9.109375" style="103" customWidth="1"/>
    <col min="14084" max="14084" width="12.6640625" style="103" customWidth="1"/>
    <col min="14085" max="14085" width="3.44140625" style="103" customWidth="1"/>
    <col min="14086" max="14086" width="24.88671875" style="103" customWidth="1"/>
    <col min="14087" max="14087" width="14.44140625" style="103" customWidth="1"/>
    <col min="14088" max="14088" width="3.44140625" style="103" customWidth="1"/>
    <col min="14089" max="14089" width="14.44140625" style="103" customWidth="1"/>
    <col min="14090" max="14090" width="3.44140625" style="103" customWidth="1"/>
    <col min="14091" max="14091" width="14.44140625" style="103" customWidth="1"/>
    <col min="14092" max="14092" width="3.44140625" style="103" customWidth="1"/>
    <col min="14093" max="14093" width="15.44140625" style="103" customWidth="1"/>
    <col min="14094" max="14094" width="8.88671875" style="103"/>
    <col min="14095" max="14095" width="14.109375" style="103" customWidth="1"/>
    <col min="14096" max="14336" width="8.88671875" style="103"/>
    <col min="14337" max="14337" width="3.44140625" style="103" customWidth="1"/>
    <col min="14338" max="14338" width="7.109375" style="103" customWidth="1"/>
    <col min="14339" max="14339" width="9.109375" style="103" customWidth="1"/>
    <col min="14340" max="14340" width="12.6640625" style="103" customWidth="1"/>
    <col min="14341" max="14341" width="3.44140625" style="103" customWidth="1"/>
    <col min="14342" max="14342" width="24.88671875" style="103" customWidth="1"/>
    <col min="14343" max="14343" width="14.44140625" style="103" customWidth="1"/>
    <col min="14344" max="14344" width="3.44140625" style="103" customWidth="1"/>
    <col min="14345" max="14345" width="14.44140625" style="103" customWidth="1"/>
    <col min="14346" max="14346" width="3.44140625" style="103" customWidth="1"/>
    <col min="14347" max="14347" width="14.44140625" style="103" customWidth="1"/>
    <col min="14348" max="14348" width="3.44140625" style="103" customWidth="1"/>
    <col min="14349" max="14349" width="15.44140625" style="103" customWidth="1"/>
    <col min="14350" max="14350" width="8.88671875" style="103"/>
    <col min="14351" max="14351" width="14.109375" style="103" customWidth="1"/>
    <col min="14352" max="14592" width="8.88671875" style="103"/>
    <col min="14593" max="14593" width="3.44140625" style="103" customWidth="1"/>
    <col min="14594" max="14594" width="7.109375" style="103" customWidth="1"/>
    <col min="14595" max="14595" width="9.109375" style="103" customWidth="1"/>
    <col min="14596" max="14596" width="12.6640625" style="103" customWidth="1"/>
    <col min="14597" max="14597" width="3.44140625" style="103" customWidth="1"/>
    <col min="14598" max="14598" width="24.88671875" style="103" customWidth="1"/>
    <col min="14599" max="14599" width="14.44140625" style="103" customWidth="1"/>
    <col min="14600" max="14600" width="3.44140625" style="103" customWidth="1"/>
    <col min="14601" max="14601" width="14.44140625" style="103" customWidth="1"/>
    <col min="14602" max="14602" width="3.44140625" style="103" customWidth="1"/>
    <col min="14603" max="14603" width="14.44140625" style="103" customWidth="1"/>
    <col min="14604" max="14604" width="3.44140625" style="103" customWidth="1"/>
    <col min="14605" max="14605" width="15.44140625" style="103" customWidth="1"/>
    <col min="14606" max="14606" width="8.88671875" style="103"/>
    <col min="14607" max="14607" width="14.109375" style="103" customWidth="1"/>
    <col min="14608" max="14848" width="8.88671875" style="103"/>
    <col min="14849" max="14849" width="3.44140625" style="103" customWidth="1"/>
    <col min="14850" max="14850" width="7.109375" style="103" customWidth="1"/>
    <col min="14851" max="14851" width="9.109375" style="103" customWidth="1"/>
    <col min="14852" max="14852" width="12.6640625" style="103" customWidth="1"/>
    <col min="14853" max="14853" width="3.44140625" style="103" customWidth="1"/>
    <col min="14854" max="14854" width="24.88671875" style="103" customWidth="1"/>
    <col min="14855" max="14855" width="14.44140625" style="103" customWidth="1"/>
    <col min="14856" max="14856" width="3.44140625" style="103" customWidth="1"/>
    <col min="14857" max="14857" width="14.44140625" style="103" customWidth="1"/>
    <col min="14858" max="14858" width="3.44140625" style="103" customWidth="1"/>
    <col min="14859" max="14859" width="14.44140625" style="103" customWidth="1"/>
    <col min="14860" max="14860" width="3.44140625" style="103" customWidth="1"/>
    <col min="14861" max="14861" width="15.44140625" style="103" customWidth="1"/>
    <col min="14862" max="14862" width="8.88671875" style="103"/>
    <col min="14863" max="14863" width="14.109375" style="103" customWidth="1"/>
    <col min="14864" max="15104" width="8.88671875" style="103"/>
    <col min="15105" max="15105" width="3.44140625" style="103" customWidth="1"/>
    <col min="15106" max="15106" width="7.109375" style="103" customWidth="1"/>
    <col min="15107" max="15107" width="9.109375" style="103" customWidth="1"/>
    <col min="15108" max="15108" width="12.6640625" style="103" customWidth="1"/>
    <col min="15109" max="15109" width="3.44140625" style="103" customWidth="1"/>
    <col min="15110" max="15110" width="24.88671875" style="103" customWidth="1"/>
    <col min="15111" max="15111" width="14.44140625" style="103" customWidth="1"/>
    <col min="15112" max="15112" width="3.44140625" style="103" customWidth="1"/>
    <col min="15113" max="15113" width="14.44140625" style="103" customWidth="1"/>
    <col min="15114" max="15114" width="3.44140625" style="103" customWidth="1"/>
    <col min="15115" max="15115" width="14.44140625" style="103" customWidth="1"/>
    <col min="15116" max="15116" width="3.44140625" style="103" customWidth="1"/>
    <col min="15117" max="15117" width="15.44140625" style="103" customWidth="1"/>
    <col min="15118" max="15118" width="8.88671875" style="103"/>
    <col min="15119" max="15119" width="14.109375" style="103" customWidth="1"/>
    <col min="15120" max="15360" width="8.88671875" style="103"/>
    <col min="15361" max="15361" width="3.44140625" style="103" customWidth="1"/>
    <col min="15362" max="15362" width="7.109375" style="103" customWidth="1"/>
    <col min="15363" max="15363" width="9.109375" style="103" customWidth="1"/>
    <col min="15364" max="15364" width="12.6640625" style="103" customWidth="1"/>
    <col min="15365" max="15365" width="3.44140625" style="103" customWidth="1"/>
    <col min="15366" max="15366" width="24.88671875" style="103" customWidth="1"/>
    <col min="15367" max="15367" width="14.44140625" style="103" customWidth="1"/>
    <col min="15368" max="15368" width="3.44140625" style="103" customWidth="1"/>
    <col min="15369" max="15369" width="14.44140625" style="103" customWidth="1"/>
    <col min="15370" max="15370" width="3.44140625" style="103" customWidth="1"/>
    <col min="15371" max="15371" width="14.44140625" style="103" customWidth="1"/>
    <col min="15372" max="15372" width="3.44140625" style="103" customWidth="1"/>
    <col min="15373" max="15373" width="15.44140625" style="103" customWidth="1"/>
    <col min="15374" max="15374" width="8.88671875" style="103"/>
    <col min="15375" max="15375" width="14.109375" style="103" customWidth="1"/>
    <col min="15376" max="15616" width="8.88671875" style="103"/>
    <col min="15617" max="15617" width="3.44140625" style="103" customWidth="1"/>
    <col min="15618" max="15618" width="7.109375" style="103" customWidth="1"/>
    <col min="15619" max="15619" width="9.109375" style="103" customWidth="1"/>
    <col min="15620" max="15620" width="12.6640625" style="103" customWidth="1"/>
    <col min="15621" max="15621" width="3.44140625" style="103" customWidth="1"/>
    <col min="15622" max="15622" width="24.88671875" style="103" customWidth="1"/>
    <col min="15623" max="15623" width="14.44140625" style="103" customWidth="1"/>
    <col min="15624" max="15624" width="3.44140625" style="103" customWidth="1"/>
    <col min="15625" max="15625" width="14.44140625" style="103" customWidth="1"/>
    <col min="15626" max="15626" width="3.44140625" style="103" customWidth="1"/>
    <col min="15627" max="15627" width="14.44140625" style="103" customWidth="1"/>
    <col min="15628" max="15628" width="3.44140625" style="103" customWidth="1"/>
    <col min="15629" max="15629" width="15.44140625" style="103" customWidth="1"/>
    <col min="15630" max="15630" width="8.88671875" style="103"/>
    <col min="15631" max="15631" width="14.109375" style="103" customWidth="1"/>
    <col min="15632" max="15872" width="8.88671875" style="103"/>
    <col min="15873" max="15873" width="3.44140625" style="103" customWidth="1"/>
    <col min="15874" max="15874" width="7.109375" style="103" customWidth="1"/>
    <col min="15875" max="15875" width="9.109375" style="103" customWidth="1"/>
    <col min="15876" max="15876" width="12.6640625" style="103" customWidth="1"/>
    <col min="15877" max="15877" width="3.44140625" style="103" customWidth="1"/>
    <col min="15878" max="15878" width="24.88671875" style="103" customWidth="1"/>
    <col min="15879" max="15879" width="14.44140625" style="103" customWidth="1"/>
    <col min="15880" max="15880" width="3.44140625" style="103" customWidth="1"/>
    <col min="15881" max="15881" width="14.44140625" style="103" customWidth="1"/>
    <col min="15882" max="15882" width="3.44140625" style="103" customWidth="1"/>
    <col min="15883" max="15883" width="14.44140625" style="103" customWidth="1"/>
    <col min="15884" max="15884" width="3.44140625" style="103" customWidth="1"/>
    <col min="15885" max="15885" width="15.44140625" style="103" customWidth="1"/>
    <col min="15886" max="15886" width="8.88671875" style="103"/>
    <col min="15887" max="15887" width="14.109375" style="103" customWidth="1"/>
    <col min="15888" max="16128" width="8.88671875" style="103"/>
    <col min="16129" max="16129" width="3.44140625" style="103" customWidth="1"/>
    <col min="16130" max="16130" width="7.109375" style="103" customWidth="1"/>
    <col min="16131" max="16131" width="9.109375" style="103" customWidth="1"/>
    <col min="16132" max="16132" width="12.6640625" style="103" customWidth="1"/>
    <col min="16133" max="16133" width="3.44140625" style="103" customWidth="1"/>
    <col min="16134" max="16134" width="24.88671875" style="103" customWidth="1"/>
    <col min="16135" max="16135" width="14.44140625" style="103" customWidth="1"/>
    <col min="16136" max="16136" width="3.44140625" style="103" customWidth="1"/>
    <col min="16137" max="16137" width="14.44140625" style="103" customWidth="1"/>
    <col min="16138" max="16138" width="3.44140625" style="103" customWidth="1"/>
    <col min="16139" max="16139" width="14.44140625" style="103" customWidth="1"/>
    <col min="16140" max="16140" width="3.44140625" style="103" customWidth="1"/>
    <col min="16141" max="16141" width="15.44140625" style="103" customWidth="1"/>
    <col min="16142" max="16142" width="8.88671875" style="103"/>
    <col min="16143" max="16143" width="14.109375" style="103" customWidth="1"/>
    <col min="16144" max="16384" width="8.88671875" style="103"/>
  </cols>
  <sheetData>
    <row r="1" spans="1:15" ht="23.4" customHeight="1" x14ac:dyDescent="0.3">
      <c r="A1" s="43" t="s">
        <v>129</v>
      </c>
      <c r="B1" s="131"/>
      <c r="C1" s="131"/>
      <c r="D1" s="131"/>
      <c r="E1" s="131"/>
      <c r="F1" s="131"/>
      <c r="M1" s="44"/>
    </row>
    <row r="2" spans="1:15" s="98" customFormat="1" ht="7.5" customHeight="1" thickBot="1" x14ac:dyDescent="0.3">
      <c r="A2" s="132"/>
      <c r="B2" s="133"/>
      <c r="C2" s="133"/>
      <c r="D2" s="133"/>
      <c r="E2" s="133"/>
      <c r="F2" s="133"/>
      <c r="G2" s="134"/>
      <c r="H2" s="134"/>
      <c r="I2" s="134"/>
      <c r="J2" s="134"/>
      <c r="K2" s="134"/>
      <c r="L2" s="134"/>
      <c r="M2" s="134"/>
    </row>
    <row r="3" spans="1:15" ht="8.1" customHeight="1" x14ac:dyDescent="0.3">
      <c r="A3" s="45"/>
      <c r="B3" s="135"/>
      <c r="C3" s="135"/>
      <c r="D3" s="135"/>
      <c r="E3" s="135"/>
      <c r="F3" s="135"/>
      <c r="G3" s="135"/>
      <c r="M3" s="44"/>
    </row>
    <row r="4" spans="1:15" ht="14.25" customHeight="1" x14ac:dyDescent="0.3">
      <c r="A4" s="753" t="s">
        <v>55</v>
      </c>
      <c r="B4" s="753"/>
      <c r="C4" s="753"/>
      <c r="D4" s="758"/>
      <c r="E4" s="758"/>
      <c r="F4" s="758"/>
      <c r="G4" s="758"/>
      <c r="H4" s="758"/>
      <c r="I4" s="758"/>
      <c r="J4" s="757" t="s">
        <v>425</v>
      </c>
      <c r="K4" s="757"/>
      <c r="L4" s="757"/>
      <c r="M4" s="447"/>
    </row>
    <row r="5" spans="1:15" ht="14.25" customHeight="1" x14ac:dyDescent="0.3">
      <c r="A5" s="414"/>
      <c r="B5" s="414"/>
      <c r="C5" s="39" t="s">
        <v>56</v>
      </c>
      <c r="D5" s="758"/>
      <c r="E5" s="758"/>
      <c r="F5" s="758"/>
      <c r="G5" s="758"/>
      <c r="H5" s="758"/>
      <c r="I5" s="758"/>
      <c r="J5" s="757" t="s">
        <v>426</v>
      </c>
      <c r="K5" s="757"/>
      <c r="L5" s="757"/>
      <c r="M5" s="448"/>
    </row>
    <row r="6" spans="1:15" ht="14.25" customHeight="1" x14ac:dyDescent="0.3">
      <c r="A6" s="414"/>
      <c r="B6" s="414"/>
      <c r="D6" s="758"/>
      <c r="E6" s="758"/>
      <c r="F6" s="758"/>
      <c r="G6" s="758"/>
      <c r="H6" s="758"/>
      <c r="I6" s="758"/>
      <c r="J6" s="757" t="s">
        <v>427</v>
      </c>
      <c r="K6" s="757"/>
      <c r="L6" s="757"/>
      <c r="M6" s="448"/>
    </row>
    <row r="7" spans="1:15" ht="14.25" customHeight="1" x14ac:dyDescent="0.3">
      <c r="A7" s="753" t="s">
        <v>57</v>
      </c>
      <c r="B7" s="753"/>
      <c r="C7" s="753"/>
      <c r="D7" s="754"/>
      <c r="E7" s="754"/>
      <c r="F7" s="754"/>
      <c r="G7" s="754"/>
      <c r="H7" s="754"/>
      <c r="I7" s="754"/>
      <c r="J7" s="46"/>
      <c r="K7" s="395"/>
      <c r="L7" s="396"/>
      <c r="M7" s="431"/>
    </row>
    <row r="8" spans="1:15" ht="8.1" customHeight="1" x14ac:dyDescent="0.3">
      <c r="M8" s="99"/>
    </row>
    <row r="9" spans="1:15" ht="15" customHeight="1" x14ac:dyDescent="0.3">
      <c r="A9" s="47" t="s">
        <v>34</v>
      </c>
      <c r="B9" s="48" t="s">
        <v>58</v>
      </c>
      <c r="C9" s="48"/>
      <c r="D9" s="48"/>
      <c r="E9" s="48"/>
      <c r="F9" s="48"/>
      <c r="G9" s="48"/>
      <c r="H9" s="48"/>
      <c r="I9" s="48"/>
      <c r="J9" s="48"/>
      <c r="K9" s="48"/>
      <c r="L9" s="48"/>
      <c r="M9" s="48"/>
    </row>
    <row r="10" spans="1:15" ht="20.100000000000001" customHeight="1" x14ac:dyDescent="0.3">
      <c r="A10" s="102" t="s">
        <v>9</v>
      </c>
      <c r="B10" s="104" t="s">
        <v>46</v>
      </c>
      <c r="C10" s="99"/>
      <c r="D10" s="99"/>
      <c r="E10" s="99"/>
      <c r="F10" s="99"/>
      <c r="G10" s="100"/>
      <c r="H10" s="100"/>
      <c r="J10" s="99"/>
      <c r="K10" s="109"/>
      <c r="L10" s="99"/>
      <c r="M10" s="102" t="s">
        <v>59</v>
      </c>
      <c r="O10" s="138" t="s">
        <v>424</v>
      </c>
    </row>
    <row r="11" spans="1:15" ht="20.100000000000001" customHeight="1" x14ac:dyDescent="0.3">
      <c r="A11" s="102"/>
      <c r="B11" s="99" t="s">
        <v>405</v>
      </c>
      <c r="C11" s="99"/>
      <c r="D11" s="99"/>
      <c r="E11" s="99"/>
      <c r="F11" s="99"/>
      <c r="G11" s="100"/>
      <c r="H11" s="100"/>
      <c r="I11" s="137"/>
      <c r="J11" s="120"/>
      <c r="K11" s="446">
        <v>0.1</v>
      </c>
      <c r="L11" s="101" t="s">
        <v>5</v>
      </c>
      <c r="M11" s="449">
        <f>SUM(K11*M15)</f>
        <v>0</v>
      </c>
      <c r="O11" s="136" t="s">
        <v>209</v>
      </c>
    </row>
    <row r="12" spans="1:15" ht="20.100000000000001" customHeight="1" x14ac:dyDescent="0.3">
      <c r="A12" s="102"/>
      <c r="B12" s="99" t="s">
        <v>274</v>
      </c>
      <c r="C12" s="99"/>
      <c r="D12" s="99"/>
      <c r="E12" s="99"/>
      <c r="F12" s="99"/>
      <c r="G12" s="100"/>
      <c r="H12" s="100"/>
      <c r="I12" s="137"/>
      <c r="J12" s="120"/>
      <c r="K12" s="446">
        <v>0.1</v>
      </c>
      <c r="L12" s="101" t="s">
        <v>5</v>
      </c>
      <c r="M12" s="449">
        <f>SUM(K12*M15)</f>
        <v>0</v>
      </c>
      <c r="O12" s="139" t="s">
        <v>211</v>
      </c>
    </row>
    <row r="13" spans="1:15" ht="20.100000000000001" customHeight="1" x14ac:dyDescent="0.3">
      <c r="A13" s="102"/>
      <c r="B13" s="99" t="s">
        <v>275</v>
      </c>
      <c r="C13" s="99"/>
      <c r="D13" s="99"/>
      <c r="E13" s="99"/>
      <c r="F13" s="99"/>
      <c r="G13" s="756" t="str">
        <f>IF(SUM(K11:K14)=100%," ","ERROR - TOTAL IS "&amp;SUM(K11:K14)*100&amp;"%")</f>
        <v xml:space="preserve"> </v>
      </c>
      <c r="H13" s="756"/>
      <c r="I13" s="756"/>
      <c r="J13" s="756"/>
      <c r="K13" s="446">
        <v>0.25</v>
      </c>
      <c r="L13" s="101" t="s">
        <v>5</v>
      </c>
      <c r="M13" s="449">
        <f>SUM(K13*M15)</f>
        <v>0</v>
      </c>
      <c r="O13" s="140" t="s">
        <v>212</v>
      </c>
    </row>
    <row r="14" spans="1:15" ht="20.100000000000001" customHeight="1" x14ac:dyDescent="0.3">
      <c r="A14" s="102"/>
      <c r="B14" s="99" t="s">
        <v>276</v>
      </c>
      <c r="C14" s="99"/>
      <c r="D14" s="99"/>
      <c r="E14" s="99"/>
      <c r="F14" s="99"/>
      <c r="G14" s="100"/>
      <c r="H14" s="100"/>
      <c r="I14" s="137"/>
      <c r="J14" s="120"/>
      <c r="K14" s="446">
        <v>0.55000000000000004</v>
      </c>
      <c r="L14" s="101" t="s">
        <v>5</v>
      </c>
      <c r="M14" s="449">
        <f>M15-SUM(M11:M13)</f>
        <v>0</v>
      </c>
    </row>
    <row r="15" spans="1:15" ht="14.25" customHeight="1" x14ac:dyDescent="0.3">
      <c r="A15" s="102"/>
      <c r="B15" s="755" t="s">
        <v>60</v>
      </c>
      <c r="C15" s="755"/>
      <c r="D15" s="755"/>
      <c r="E15" s="755"/>
      <c r="F15" s="755"/>
      <c r="G15" s="755"/>
      <c r="H15" s="49"/>
      <c r="I15" s="49"/>
      <c r="J15" s="49"/>
      <c r="K15" s="50" t="s">
        <v>61</v>
      </c>
      <c r="L15" s="51" t="s">
        <v>5</v>
      </c>
      <c r="M15" s="450">
        <v>0</v>
      </c>
    </row>
    <row r="16" spans="1:15" ht="7.5" customHeight="1" x14ac:dyDescent="0.3">
      <c r="A16" s="102"/>
      <c r="B16" s="104"/>
      <c r="C16" s="105"/>
      <c r="D16" s="99"/>
      <c r="E16" s="99"/>
      <c r="F16" s="99"/>
      <c r="G16" s="99"/>
      <c r="H16" s="99"/>
      <c r="I16" s="99"/>
      <c r="J16" s="99"/>
      <c r="K16" s="99"/>
      <c r="L16" s="99"/>
      <c r="M16" s="99"/>
    </row>
    <row r="17" spans="1:13" ht="20.25" customHeight="1" x14ac:dyDescent="0.3">
      <c r="A17" s="102" t="s">
        <v>10</v>
      </c>
      <c r="B17" s="104" t="s">
        <v>183</v>
      </c>
      <c r="C17" s="99"/>
      <c r="D17" s="99"/>
      <c r="E17" s="99"/>
      <c r="F17" s="99"/>
      <c r="G17" s="100"/>
      <c r="H17" s="100"/>
      <c r="J17" s="99"/>
      <c r="K17" s="109"/>
      <c r="L17" s="99"/>
      <c r="M17" s="102" t="s">
        <v>62</v>
      </c>
    </row>
    <row r="18" spans="1:13" ht="20.100000000000001" customHeight="1" x14ac:dyDescent="0.3">
      <c r="A18" s="102"/>
      <c r="B18" s="99" t="s">
        <v>406</v>
      </c>
      <c r="C18" s="99"/>
      <c r="D18" s="99"/>
      <c r="E18" s="99"/>
      <c r="F18" s="99"/>
      <c r="G18" s="100"/>
      <c r="H18" s="100"/>
      <c r="I18" s="137"/>
      <c r="J18" s="99"/>
      <c r="K18" s="446">
        <v>0.1</v>
      </c>
      <c r="L18" s="101" t="s">
        <v>5</v>
      </c>
      <c r="M18" s="449">
        <f>SUM(K18*M22)</f>
        <v>0</v>
      </c>
    </row>
    <row r="19" spans="1:13" ht="20.100000000000001" customHeight="1" x14ac:dyDescent="0.3">
      <c r="A19" s="102"/>
      <c r="B19" s="99" t="s">
        <v>274</v>
      </c>
      <c r="C19" s="99"/>
      <c r="D19" s="99"/>
      <c r="E19" s="99"/>
      <c r="F19" s="99"/>
      <c r="G19" s="100"/>
      <c r="H19" s="100"/>
      <c r="I19" s="137"/>
      <c r="J19" s="99"/>
      <c r="K19" s="446">
        <v>0.1</v>
      </c>
      <c r="L19" s="101" t="s">
        <v>5</v>
      </c>
      <c r="M19" s="449">
        <f>SUM(K19*M22)</f>
        <v>0</v>
      </c>
    </row>
    <row r="20" spans="1:13" ht="20.100000000000001" customHeight="1" x14ac:dyDescent="0.3">
      <c r="A20" s="102"/>
      <c r="B20" s="99" t="s">
        <v>407</v>
      </c>
      <c r="C20" s="99"/>
      <c r="D20" s="99"/>
      <c r="E20" s="99"/>
      <c r="F20" s="99"/>
      <c r="G20" s="756" t="str">
        <f>IF(SUM(K18:K21)=100%," ","ERROR - TOTAL IS "&amp;SUM(K18:K21)*100&amp;"%")</f>
        <v xml:space="preserve"> </v>
      </c>
      <c r="H20" s="756"/>
      <c r="I20" s="756"/>
      <c r="J20" s="756"/>
      <c r="K20" s="446">
        <v>0.25</v>
      </c>
      <c r="L20" s="101" t="s">
        <v>5</v>
      </c>
      <c r="M20" s="449">
        <f>SUM(K20*M22)</f>
        <v>0</v>
      </c>
    </row>
    <row r="21" spans="1:13" ht="20.100000000000001" customHeight="1" x14ac:dyDescent="0.3">
      <c r="A21" s="102"/>
      <c r="B21" s="99" t="s">
        <v>276</v>
      </c>
      <c r="C21" s="99"/>
      <c r="D21" s="99"/>
      <c r="E21" s="99"/>
      <c r="F21" s="99"/>
      <c r="G21" s="100"/>
      <c r="H21" s="100"/>
      <c r="I21" s="137"/>
      <c r="J21" s="99"/>
      <c r="K21" s="446">
        <v>0.55000000000000004</v>
      </c>
      <c r="L21" s="101" t="s">
        <v>5</v>
      </c>
      <c r="M21" s="449">
        <f>M22-SUM(M18:M20)</f>
        <v>0</v>
      </c>
    </row>
    <row r="22" spans="1:13" ht="14.25" customHeight="1" x14ac:dyDescent="0.3">
      <c r="A22" s="102"/>
      <c r="B22" s="415" t="s">
        <v>63</v>
      </c>
      <c r="C22" s="415"/>
      <c r="D22" s="415"/>
      <c r="E22" s="415"/>
      <c r="F22" s="415"/>
      <c r="G22" s="415"/>
      <c r="H22" s="49"/>
      <c r="I22" s="49"/>
      <c r="J22" s="49"/>
      <c r="K22" s="50" t="s">
        <v>61</v>
      </c>
      <c r="L22" s="51" t="s">
        <v>5</v>
      </c>
      <c r="M22" s="451">
        <f>'Ex C AOR PreCon'!M42</f>
        <v>0</v>
      </c>
    </row>
    <row r="23" spans="1:13" ht="7.5" customHeight="1" x14ac:dyDescent="0.3">
      <c r="A23" s="102"/>
      <c r="B23" s="104"/>
      <c r="C23" s="105"/>
      <c r="D23" s="99"/>
      <c r="E23" s="99"/>
      <c r="F23" s="99"/>
      <c r="G23" s="99"/>
      <c r="H23" s="99"/>
      <c r="I23" s="99"/>
      <c r="J23" s="99"/>
      <c r="K23" s="99"/>
      <c r="L23" s="99"/>
      <c r="M23" s="398"/>
    </row>
    <row r="24" spans="1:13" ht="20.100000000000001" customHeight="1" x14ac:dyDescent="0.3">
      <c r="A24" s="102" t="s">
        <v>11</v>
      </c>
      <c r="B24" s="104" t="s">
        <v>184</v>
      </c>
      <c r="C24" s="105"/>
      <c r="D24" s="99"/>
      <c r="E24" s="99"/>
      <c r="F24" s="99"/>
      <c r="G24" s="99"/>
      <c r="H24" s="99"/>
      <c r="I24" s="99"/>
      <c r="J24" s="99"/>
      <c r="K24" s="102" t="s">
        <v>64</v>
      </c>
      <c r="L24" s="52" t="s">
        <v>5</v>
      </c>
      <c r="M24" s="451">
        <f>'Ex D Personnel Costs'!N12</f>
        <v>0</v>
      </c>
    </row>
    <row r="25" spans="1:13" ht="7.5" customHeight="1" x14ac:dyDescent="0.3">
      <c r="A25" s="101"/>
      <c r="B25" s="99"/>
      <c r="C25" s="99"/>
      <c r="D25" s="99"/>
      <c r="E25" s="99"/>
      <c r="F25" s="99"/>
      <c r="G25" s="101"/>
      <c r="H25" s="101"/>
      <c r="I25" s="53"/>
      <c r="J25" s="99"/>
      <c r="K25" s="102"/>
      <c r="L25" s="52"/>
      <c r="M25" s="399"/>
    </row>
    <row r="26" spans="1:13" ht="20.100000000000001" customHeight="1" x14ac:dyDescent="0.3">
      <c r="A26" s="102" t="s">
        <v>12</v>
      </c>
      <c r="B26" s="104" t="s">
        <v>185</v>
      </c>
      <c r="C26" s="99"/>
      <c r="D26" s="99"/>
      <c r="E26" s="99"/>
      <c r="F26" s="99"/>
      <c r="G26" s="55"/>
      <c r="H26" s="55"/>
      <c r="I26" s="53"/>
      <c r="J26" s="99"/>
      <c r="K26" s="102" t="s">
        <v>65</v>
      </c>
      <c r="L26" s="52" t="s">
        <v>5</v>
      </c>
      <c r="M26" s="451">
        <f>SUM('Ex E PreCon Reimb'!C24)</f>
        <v>0</v>
      </c>
    </row>
    <row r="27" spans="1:13" ht="7.5" customHeight="1" x14ac:dyDescent="0.3">
      <c r="A27" s="99"/>
      <c r="B27" s="99"/>
      <c r="C27" s="99"/>
      <c r="D27" s="99"/>
      <c r="E27" s="99"/>
      <c r="F27" s="99"/>
      <c r="G27" s="99"/>
      <c r="H27" s="99"/>
      <c r="I27" s="99"/>
      <c r="J27" s="99"/>
      <c r="K27" s="99"/>
      <c r="L27" s="99"/>
      <c r="M27" s="99"/>
    </row>
    <row r="28" spans="1:13" ht="20.100000000000001" customHeight="1" thickBot="1" x14ac:dyDescent="0.35">
      <c r="A28" s="56" t="s">
        <v>66</v>
      </c>
      <c r="B28" s="57"/>
      <c r="C28" s="57"/>
      <c r="D28" s="57"/>
      <c r="E28" s="57"/>
      <c r="F28" s="57"/>
      <c r="G28" s="58" t="s">
        <v>67</v>
      </c>
      <c r="H28" s="59" t="s">
        <v>28</v>
      </c>
      <c r="I28" s="58" t="s">
        <v>64</v>
      </c>
      <c r="J28" s="60" t="s">
        <v>28</v>
      </c>
      <c r="K28" s="58" t="s">
        <v>68</v>
      </c>
      <c r="L28" s="60" t="s">
        <v>5</v>
      </c>
      <c r="M28" s="102" t="s">
        <v>69</v>
      </c>
    </row>
    <row r="29" spans="1:13" s="61" customFormat="1" ht="15.75" customHeight="1" thickTop="1" thickBot="1" x14ac:dyDescent="0.3">
      <c r="A29" s="101"/>
      <c r="F29" s="62"/>
      <c r="G29" s="452">
        <f>M15+M22</f>
        <v>0</v>
      </c>
      <c r="H29" s="400"/>
      <c r="I29" s="452">
        <f>M24</f>
        <v>0</v>
      </c>
      <c r="J29" s="401"/>
      <c r="K29" s="452">
        <f>M26</f>
        <v>0</v>
      </c>
      <c r="L29" s="401"/>
      <c r="M29" s="453">
        <f>G29+I29+K29</f>
        <v>0</v>
      </c>
    </row>
    <row r="30" spans="1:13" ht="7.5" customHeight="1" thickTop="1" x14ac:dyDescent="0.3">
      <c r="A30" s="101"/>
      <c r="F30" s="99"/>
      <c r="G30" s="99"/>
      <c r="H30" s="99"/>
      <c r="I30" s="99"/>
      <c r="J30" s="99"/>
      <c r="K30" s="99"/>
      <c r="L30" s="99"/>
    </row>
    <row r="31" spans="1:13" ht="15" customHeight="1" x14ac:dyDescent="0.3">
      <c r="A31" s="47" t="s">
        <v>35</v>
      </c>
      <c r="B31" s="752" t="s">
        <v>70</v>
      </c>
      <c r="C31" s="752"/>
      <c r="D31" s="752"/>
      <c r="E31" s="752"/>
      <c r="F31" s="752"/>
      <c r="G31" s="752"/>
      <c r="H31" s="752"/>
      <c r="I31" s="752"/>
      <c r="J31" s="752"/>
      <c r="K31" s="752"/>
      <c r="L31" s="752"/>
      <c r="M31" s="752"/>
    </row>
    <row r="32" spans="1:13" ht="20.100000000000001" customHeight="1" x14ac:dyDescent="0.3">
      <c r="A32" s="102" t="s">
        <v>9</v>
      </c>
      <c r="B32" s="104" t="s">
        <v>391</v>
      </c>
      <c r="C32" s="104"/>
      <c r="D32" s="99"/>
      <c r="E32" s="99"/>
      <c r="F32" s="99"/>
      <c r="G32" s="99"/>
      <c r="H32" s="99"/>
      <c r="I32" s="99"/>
      <c r="J32" s="99"/>
      <c r="K32" s="108" t="s">
        <v>71</v>
      </c>
      <c r="L32" s="52" t="s">
        <v>5</v>
      </c>
      <c r="M32" s="451">
        <f>SUM('Exh J Const. Staffing Plan'!AS27:AS43)</f>
        <v>0</v>
      </c>
    </row>
    <row r="33" spans="1:15" ht="7.5" customHeight="1" x14ac:dyDescent="0.3">
      <c r="A33" s="101"/>
      <c r="B33" s="107"/>
      <c r="C33" s="107"/>
      <c r="D33" s="107"/>
      <c r="E33" s="107"/>
      <c r="F33" s="107"/>
      <c r="G33" s="63"/>
      <c r="H33" s="63"/>
      <c r="I33" s="64"/>
      <c r="J33" s="107"/>
      <c r="K33" s="108"/>
      <c r="L33" s="52"/>
      <c r="M33" s="399"/>
    </row>
    <row r="34" spans="1:15" ht="19.5" customHeight="1" x14ac:dyDescent="0.3">
      <c r="A34" s="102" t="s">
        <v>10</v>
      </c>
      <c r="B34" s="111" t="s">
        <v>437</v>
      </c>
      <c r="C34" s="107"/>
      <c r="D34" s="107"/>
      <c r="E34" s="107"/>
      <c r="F34" s="107"/>
      <c r="G34" s="63"/>
      <c r="H34" s="63"/>
      <c r="I34" s="64"/>
      <c r="J34" s="107"/>
      <c r="K34" s="108" t="s">
        <v>72</v>
      </c>
      <c r="L34" s="52" t="s">
        <v>5</v>
      </c>
      <c r="M34" s="451">
        <f>'Ex F General Cond'!D33</f>
        <v>0</v>
      </c>
    </row>
    <row r="35" spans="1:15" ht="7.5" customHeight="1" thickBot="1" x14ac:dyDescent="0.35">
      <c r="A35" s="102"/>
      <c r="B35" s="111"/>
      <c r="C35" s="107"/>
      <c r="D35" s="107"/>
      <c r="E35" s="107"/>
      <c r="F35" s="107"/>
      <c r="G35" s="63"/>
      <c r="H35" s="63"/>
      <c r="I35" s="64"/>
      <c r="J35" s="107"/>
      <c r="K35" s="108"/>
      <c r="L35" s="52"/>
      <c r="M35" s="399"/>
    </row>
    <row r="36" spans="1:15" ht="19.5" customHeight="1" thickBot="1" x14ac:dyDescent="0.35">
      <c r="A36" s="102" t="s">
        <v>11</v>
      </c>
      <c r="B36" s="111" t="s">
        <v>392</v>
      </c>
      <c r="C36" s="107"/>
      <c r="D36" s="107"/>
      <c r="E36" s="107"/>
      <c r="F36" s="107"/>
      <c r="G36" s="63"/>
      <c r="H36" s="63"/>
      <c r="I36" s="64"/>
      <c r="J36" s="107"/>
      <c r="K36" s="108" t="s">
        <v>74</v>
      </c>
      <c r="L36" s="52" t="s">
        <v>5</v>
      </c>
      <c r="M36" s="454">
        <f ca="1">('Ex H - Proj Estimate'!H46)</f>
        <v>0</v>
      </c>
    </row>
    <row r="37" spans="1:15" ht="7.5" customHeight="1" thickBot="1" x14ac:dyDescent="0.35">
      <c r="A37" s="102"/>
      <c r="B37" s="111"/>
      <c r="C37" s="107"/>
      <c r="D37" s="107"/>
      <c r="E37" s="107"/>
      <c r="F37" s="107"/>
      <c r="G37" s="63"/>
      <c r="H37" s="63"/>
      <c r="I37" s="64"/>
      <c r="J37" s="107"/>
      <c r="K37" s="108"/>
      <c r="L37" s="52"/>
      <c r="M37" s="399"/>
    </row>
    <row r="38" spans="1:15" ht="19.5" customHeight="1" thickBot="1" x14ac:dyDescent="0.35">
      <c r="A38" s="102" t="s">
        <v>12</v>
      </c>
      <c r="B38" s="111" t="s">
        <v>401</v>
      </c>
      <c r="C38" s="107"/>
      <c r="D38" s="107"/>
      <c r="E38" s="107"/>
      <c r="F38" s="107"/>
      <c r="G38" s="63"/>
      <c r="H38" s="63"/>
      <c r="I38" s="64"/>
      <c r="J38" s="107"/>
      <c r="K38" s="108" t="s">
        <v>76</v>
      </c>
      <c r="L38" s="52" t="s">
        <v>5</v>
      </c>
      <c r="M38" s="454">
        <f ca="1">('Ex H - Proj Estimate'!I46)</f>
        <v>0</v>
      </c>
    </row>
    <row r="39" spans="1:15" ht="6" customHeight="1" x14ac:dyDescent="0.3">
      <c r="A39" s="101"/>
      <c r="B39" s="107"/>
      <c r="C39" s="107"/>
      <c r="D39" s="107"/>
      <c r="E39" s="107"/>
      <c r="F39" s="107"/>
      <c r="G39" s="63"/>
      <c r="H39" s="63"/>
      <c r="I39" s="64"/>
      <c r="J39" s="107"/>
      <c r="K39" s="108"/>
      <c r="L39" s="52"/>
      <c r="M39" s="54"/>
    </row>
    <row r="40" spans="1:15" ht="19.5" customHeight="1" thickBot="1" x14ac:dyDescent="0.35">
      <c r="A40" s="102" t="s">
        <v>13</v>
      </c>
      <c r="B40" s="123" t="s">
        <v>122</v>
      </c>
      <c r="C40" s="107"/>
      <c r="D40" s="107"/>
      <c r="E40" s="107"/>
      <c r="F40" s="107"/>
      <c r="I40" s="66" t="s">
        <v>73</v>
      </c>
      <c r="J40" s="63" t="s">
        <v>7</v>
      </c>
      <c r="K40" s="124" t="s">
        <v>181</v>
      </c>
      <c r="L40" s="67" t="s">
        <v>5</v>
      </c>
      <c r="M40" s="108" t="s">
        <v>134</v>
      </c>
      <c r="N40" s="99"/>
      <c r="O40" s="141"/>
    </row>
    <row r="41" spans="1:15" ht="14.25" customHeight="1" thickBot="1" x14ac:dyDescent="0.35">
      <c r="A41" s="107"/>
      <c r="B41" s="122"/>
      <c r="C41" s="122"/>
      <c r="D41" s="122"/>
      <c r="E41" s="122"/>
      <c r="F41" s="122"/>
      <c r="I41" s="149">
        <v>0</v>
      </c>
      <c r="J41" s="107"/>
      <c r="K41" s="455">
        <f ca="1">(M32+M34+M36+M38)</f>
        <v>0</v>
      </c>
      <c r="L41" s="107"/>
      <c r="M41" s="456">
        <f ca="1">(I41*K41)</f>
        <v>0</v>
      </c>
      <c r="N41" s="99"/>
      <c r="O41" s="398"/>
    </row>
    <row r="42" spans="1:15" ht="7.5" customHeight="1" x14ac:dyDescent="0.3">
      <c r="A42" s="107"/>
      <c r="B42" s="416"/>
      <c r="C42" s="416"/>
      <c r="D42" s="416"/>
      <c r="E42" s="416"/>
      <c r="F42" s="416"/>
      <c r="G42" s="68"/>
      <c r="H42" s="107"/>
      <c r="I42" s="69"/>
      <c r="J42" s="107"/>
      <c r="K42" s="70"/>
      <c r="N42" s="99"/>
      <c r="O42" s="99"/>
    </row>
    <row r="43" spans="1:15" s="85" customFormat="1" ht="19.5" customHeight="1" thickBot="1" x14ac:dyDescent="0.35">
      <c r="A43" s="108" t="s">
        <v>14</v>
      </c>
      <c r="B43" s="111" t="s">
        <v>177</v>
      </c>
      <c r="C43" s="107"/>
      <c r="D43" s="107"/>
      <c r="E43" s="107"/>
      <c r="F43" s="107"/>
      <c r="G43" s="107"/>
      <c r="H43" s="107"/>
      <c r="I43" s="71" t="s">
        <v>75</v>
      </c>
      <c r="J43" s="63" t="s">
        <v>7</v>
      </c>
      <c r="K43" s="109" t="s">
        <v>131</v>
      </c>
      <c r="L43" s="67" t="s">
        <v>5</v>
      </c>
      <c r="M43" s="108" t="s">
        <v>135</v>
      </c>
      <c r="N43" s="107"/>
      <c r="O43" s="107"/>
    </row>
    <row r="44" spans="1:15" ht="14.25" customHeight="1" thickBot="1" x14ac:dyDescent="0.35">
      <c r="A44" s="107"/>
      <c r="B44" s="751" t="s">
        <v>124</v>
      </c>
      <c r="C44" s="751"/>
      <c r="D44" s="751"/>
      <c r="E44" s="751"/>
      <c r="F44" s="751"/>
      <c r="G44" s="751"/>
      <c r="H44" s="107"/>
      <c r="I44" s="149">
        <v>0</v>
      </c>
      <c r="J44" s="107"/>
      <c r="K44" s="455">
        <f ca="1">(K41+M41)</f>
        <v>0</v>
      </c>
      <c r="L44" s="402"/>
      <c r="M44" s="456">
        <f ca="1">(I44*K44)</f>
        <v>0</v>
      </c>
      <c r="N44" s="99"/>
      <c r="O44" s="398"/>
    </row>
    <row r="45" spans="1:15" ht="7.5" customHeight="1" x14ac:dyDescent="0.3">
      <c r="A45" s="101"/>
      <c r="B45" s="107"/>
      <c r="C45" s="107"/>
      <c r="D45" s="107"/>
      <c r="E45" s="107"/>
      <c r="F45" s="107"/>
      <c r="G45" s="63"/>
      <c r="H45" s="63"/>
      <c r="I45" s="64"/>
      <c r="J45" s="107"/>
      <c r="K45" s="108"/>
      <c r="L45" s="52"/>
      <c r="M45" s="54"/>
      <c r="N45" s="99"/>
      <c r="O45" s="99"/>
    </row>
    <row r="46" spans="1:15" ht="20.100000000000001" customHeight="1" thickBot="1" x14ac:dyDescent="0.35">
      <c r="A46" s="102" t="s">
        <v>15</v>
      </c>
      <c r="B46" s="104" t="s">
        <v>130</v>
      </c>
      <c r="C46" s="107"/>
      <c r="D46" s="107"/>
      <c r="E46" s="107"/>
      <c r="F46" s="107"/>
      <c r="G46" s="107"/>
      <c r="H46" s="107"/>
      <c r="I46" s="71"/>
      <c r="J46" s="63" t="s">
        <v>7</v>
      </c>
      <c r="K46" s="109" t="s">
        <v>132</v>
      </c>
      <c r="L46" s="67" t="s">
        <v>5</v>
      </c>
      <c r="M46" s="108" t="s">
        <v>136</v>
      </c>
      <c r="N46" s="99"/>
      <c r="O46" s="141"/>
    </row>
    <row r="47" spans="1:15" ht="15.75" customHeight="1" thickBot="1" x14ac:dyDescent="0.35">
      <c r="A47" s="107"/>
      <c r="B47" s="751" t="s">
        <v>125</v>
      </c>
      <c r="C47" s="751"/>
      <c r="D47" s="751"/>
      <c r="E47" s="751"/>
      <c r="F47" s="751"/>
      <c r="G47" s="751"/>
      <c r="H47" s="107"/>
      <c r="I47" s="149">
        <v>0</v>
      </c>
      <c r="J47" s="107"/>
      <c r="K47" s="455">
        <f ca="1">(K41+M41+M44)</f>
        <v>0</v>
      </c>
      <c r="L47" s="402"/>
      <c r="M47" s="456">
        <f ca="1">(I47*K47)</f>
        <v>0</v>
      </c>
      <c r="O47" s="405"/>
    </row>
    <row r="48" spans="1:15" ht="7.5" customHeight="1" x14ac:dyDescent="0.3">
      <c r="A48" s="107"/>
      <c r="B48" s="107"/>
      <c r="C48" s="107"/>
      <c r="D48" s="107"/>
      <c r="E48" s="107"/>
      <c r="F48" s="107"/>
      <c r="G48" s="107"/>
      <c r="H48" s="107"/>
      <c r="I48" s="107"/>
      <c r="J48" s="107"/>
      <c r="K48" s="107"/>
      <c r="L48" s="107"/>
      <c r="M48" s="107"/>
    </row>
    <row r="49" spans="1:15" ht="20.100000000000001" customHeight="1" thickBot="1" x14ac:dyDescent="0.35">
      <c r="A49" s="72" t="s">
        <v>77</v>
      </c>
      <c r="B49" s="73"/>
      <c r="C49" s="73"/>
      <c r="D49" s="73"/>
      <c r="E49" s="73"/>
      <c r="F49" s="73"/>
      <c r="G49" s="74"/>
      <c r="H49" s="59"/>
      <c r="I49" s="74"/>
      <c r="J49" s="59"/>
      <c r="K49" s="74" t="s">
        <v>186</v>
      </c>
      <c r="L49" s="75" t="s">
        <v>5</v>
      </c>
      <c r="M49" s="108" t="s">
        <v>78</v>
      </c>
    </row>
    <row r="50" spans="1:15" ht="15.75" customHeight="1" thickTop="1" thickBot="1" x14ac:dyDescent="0.3">
      <c r="A50" s="63"/>
      <c r="B50" s="126"/>
      <c r="C50" s="76"/>
      <c r="D50" s="76"/>
      <c r="E50" s="76"/>
      <c r="F50" s="77"/>
      <c r="G50" s="77"/>
      <c r="H50" s="78"/>
      <c r="I50" s="129"/>
      <c r="J50" s="63"/>
      <c r="K50" s="129"/>
      <c r="L50" s="63"/>
      <c r="M50" s="453">
        <f ca="1">SUM(M32+M34+M36+M38+M41+M44+M47)</f>
        <v>0</v>
      </c>
      <c r="O50" s="405"/>
    </row>
    <row r="51" spans="1:15" ht="7.5" customHeight="1" thickTop="1" x14ac:dyDescent="0.25">
      <c r="A51" s="63"/>
      <c r="B51" s="76"/>
      <c r="C51" s="76"/>
      <c r="D51" s="76"/>
      <c r="E51" s="76"/>
      <c r="F51" s="77"/>
      <c r="G51" s="79"/>
      <c r="H51" s="78"/>
      <c r="I51" s="79"/>
      <c r="J51" s="63"/>
      <c r="K51" s="79"/>
      <c r="L51" s="63"/>
      <c r="M51" s="80"/>
    </row>
    <row r="52" spans="1:15" ht="20.100000000000001" customHeight="1" x14ac:dyDescent="0.3">
      <c r="A52" s="111" t="s">
        <v>79</v>
      </c>
      <c r="B52" s="112"/>
      <c r="C52" s="112"/>
      <c r="D52" s="112"/>
      <c r="E52" s="112"/>
      <c r="G52" s="81"/>
      <c r="H52" s="82"/>
      <c r="I52" s="83"/>
      <c r="J52" s="112"/>
      <c r="K52" s="112"/>
      <c r="L52" s="112"/>
      <c r="M52" s="84"/>
    </row>
    <row r="53" spans="1:15" ht="20.100000000000001" customHeight="1" thickBot="1" x14ac:dyDescent="0.35">
      <c r="A53" s="111"/>
      <c r="B53" s="104" t="s">
        <v>44</v>
      </c>
      <c r="C53" s="105"/>
      <c r="D53" s="137"/>
      <c r="E53" s="106"/>
      <c r="F53" s="137"/>
      <c r="H53" s="112"/>
      <c r="I53" s="137"/>
      <c r="J53" s="137"/>
      <c r="K53" s="109" t="s">
        <v>120</v>
      </c>
      <c r="L53" s="107"/>
      <c r="M53" s="108" t="s">
        <v>121</v>
      </c>
    </row>
    <row r="54" spans="1:15" ht="20.100000000000001" customHeight="1" thickBot="1" x14ac:dyDescent="0.35">
      <c r="A54" s="111"/>
      <c r="B54" s="416" t="s">
        <v>126</v>
      </c>
      <c r="C54" s="137"/>
      <c r="D54" s="137"/>
      <c r="E54" s="113"/>
      <c r="F54" s="137"/>
      <c r="H54" s="112"/>
      <c r="I54" s="137"/>
      <c r="J54" s="137"/>
      <c r="K54" s="150"/>
      <c r="L54" s="110"/>
      <c r="M54" s="151"/>
    </row>
    <row r="55" spans="1:15" ht="7.5" customHeight="1" x14ac:dyDescent="0.3">
      <c r="A55" s="111"/>
      <c r="B55" s="416"/>
      <c r="C55" s="137"/>
      <c r="D55" s="137"/>
      <c r="E55" s="113"/>
      <c r="F55" s="137"/>
      <c r="H55" s="112"/>
      <c r="I55" s="137"/>
      <c r="J55" s="137"/>
      <c r="K55" s="142"/>
      <c r="L55" s="82"/>
      <c r="M55" s="143"/>
    </row>
    <row r="56" spans="1:15" ht="16.5" customHeight="1" x14ac:dyDescent="0.3">
      <c r="A56" s="102"/>
      <c r="B56" s="111" t="s">
        <v>179</v>
      </c>
      <c r="C56" s="107"/>
      <c r="D56" s="107"/>
      <c r="E56" s="107"/>
      <c r="F56" s="107"/>
      <c r="G56" s="65"/>
      <c r="H56" s="65"/>
      <c r="I56" s="64"/>
      <c r="J56" s="64"/>
      <c r="L56" s="52"/>
      <c r="M56" s="152"/>
    </row>
    <row r="57" spans="1:15" ht="7.5" customHeight="1" x14ac:dyDescent="0.3">
      <c r="A57" s="102"/>
      <c r="B57" s="104"/>
      <c r="C57" s="107"/>
      <c r="D57" s="107"/>
      <c r="E57" s="107"/>
      <c r="F57" s="107"/>
      <c r="G57" s="65"/>
      <c r="H57" s="65"/>
      <c r="I57" s="64"/>
      <c r="J57" s="107"/>
      <c r="K57" s="108"/>
      <c r="L57" s="52"/>
      <c r="M57" s="54"/>
    </row>
    <row r="58" spans="1:15" ht="19.5" customHeight="1" x14ac:dyDescent="0.3">
      <c r="A58" s="111"/>
      <c r="B58" s="104" t="s">
        <v>308</v>
      </c>
      <c r="C58" s="105"/>
      <c r="E58" s="106"/>
      <c r="H58" s="112"/>
      <c r="I58" s="323"/>
      <c r="J58" s="324"/>
      <c r="K58" s="323"/>
      <c r="L58" s="107"/>
      <c r="M58" s="109" t="s">
        <v>404</v>
      </c>
    </row>
    <row r="59" spans="1:15" ht="14.85" customHeight="1" x14ac:dyDescent="0.3">
      <c r="A59" s="111"/>
      <c r="C59" s="416" t="s">
        <v>81</v>
      </c>
      <c r="E59" s="113"/>
      <c r="H59" s="112"/>
      <c r="I59" s="323"/>
      <c r="J59" s="324"/>
      <c r="K59" s="323"/>
      <c r="L59" s="110"/>
      <c r="M59" s="153"/>
    </row>
    <row r="60" spans="1:15" ht="9.9" customHeight="1" x14ac:dyDescent="0.3">
      <c r="A60" s="85"/>
      <c r="B60" s="85"/>
      <c r="C60" s="85"/>
      <c r="D60" s="85"/>
      <c r="E60" s="85"/>
      <c r="F60" s="107"/>
      <c r="G60" s="107"/>
      <c r="H60" s="107"/>
      <c r="I60" s="107"/>
      <c r="J60" s="107"/>
      <c r="K60" s="107"/>
      <c r="L60" s="107"/>
      <c r="M60" s="85"/>
    </row>
    <row r="61" spans="1:15" ht="15" customHeight="1" x14ac:dyDescent="0.3">
      <c r="A61" s="48" t="s">
        <v>21</v>
      </c>
      <c r="B61" s="86"/>
      <c r="C61" s="86"/>
      <c r="D61" s="86"/>
      <c r="E61" s="86"/>
      <c r="F61" s="86"/>
      <c r="G61" s="86"/>
      <c r="H61" s="86"/>
      <c r="I61" s="86"/>
      <c r="J61" s="86"/>
      <c r="K61" s="86"/>
      <c r="L61" s="86"/>
      <c r="M61" s="86"/>
    </row>
    <row r="62" spans="1:15" ht="20.100000000000001" customHeight="1" thickBot="1" x14ac:dyDescent="0.35">
      <c r="A62" s="73"/>
      <c r="B62" s="57"/>
      <c r="C62" s="73"/>
      <c r="D62" s="75"/>
      <c r="E62" s="75"/>
      <c r="F62" s="72"/>
      <c r="G62" s="87"/>
      <c r="H62" s="88"/>
      <c r="I62" s="89" t="s">
        <v>82</v>
      </c>
      <c r="J62" s="75" t="s">
        <v>28</v>
      </c>
      <c r="K62" s="90" t="s">
        <v>80</v>
      </c>
      <c r="L62" s="75" t="s">
        <v>5</v>
      </c>
      <c r="M62" s="91" t="s">
        <v>83</v>
      </c>
    </row>
    <row r="63" spans="1:15" ht="20.100000000000001" customHeight="1" thickTop="1" thickBot="1" x14ac:dyDescent="0.3">
      <c r="A63" s="85"/>
      <c r="B63" s="92" t="s">
        <v>84</v>
      </c>
      <c r="C63" s="93"/>
      <c r="D63" s="94"/>
      <c r="E63" s="94"/>
      <c r="F63" s="94"/>
      <c r="G63" s="95"/>
      <c r="H63" s="95"/>
      <c r="I63" s="452">
        <f>M29</f>
        <v>0</v>
      </c>
      <c r="J63" s="403"/>
      <c r="K63" s="452">
        <f ca="1">M50</f>
        <v>0</v>
      </c>
      <c r="L63" s="404" t="s">
        <v>5</v>
      </c>
      <c r="M63" s="457">
        <f ca="1">I63+K63</f>
        <v>0</v>
      </c>
    </row>
    <row r="64" spans="1:15" ht="8.1" customHeight="1" thickTop="1" thickBot="1" x14ac:dyDescent="0.25">
      <c r="A64" s="96"/>
      <c r="B64" s="73"/>
      <c r="C64" s="73"/>
      <c r="D64" s="73"/>
      <c r="E64" s="73"/>
      <c r="F64" s="73"/>
      <c r="G64" s="73"/>
      <c r="H64" s="73"/>
      <c r="I64" s="73"/>
      <c r="J64" s="73"/>
      <c r="K64" s="73"/>
      <c r="L64" s="73"/>
      <c r="M64" s="97"/>
    </row>
    <row r="65" spans="2:12" ht="7.5" customHeight="1" x14ac:dyDescent="0.3"/>
    <row r="66" spans="2:12" x14ac:dyDescent="0.3">
      <c r="B66" s="105" t="s">
        <v>123</v>
      </c>
    </row>
    <row r="67" spans="2:12" ht="45" customHeight="1" x14ac:dyDescent="0.3">
      <c r="B67" s="105"/>
      <c r="C67" s="750" t="s">
        <v>182</v>
      </c>
      <c r="D67" s="750"/>
      <c r="E67" s="750"/>
      <c r="F67" s="750"/>
      <c r="G67" s="750"/>
      <c r="H67" s="750"/>
      <c r="I67" s="750"/>
      <c r="J67" s="750"/>
      <c r="K67" s="750"/>
      <c r="L67" s="750"/>
    </row>
    <row r="68" spans="2:12" s="145" customFormat="1" ht="30" customHeight="1" x14ac:dyDescent="0.3">
      <c r="B68" s="144">
        <v>1</v>
      </c>
      <c r="C68" s="750" t="s">
        <v>180</v>
      </c>
      <c r="D68" s="750"/>
      <c r="E68" s="750"/>
      <c r="F68" s="750"/>
      <c r="G68" s="750"/>
      <c r="H68" s="750"/>
      <c r="I68" s="750"/>
      <c r="J68" s="750"/>
      <c r="K68" s="750"/>
      <c r="L68" s="750"/>
    </row>
    <row r="70" spans="2:12" ht="17.399999999999999" x14ac:dyDescent="0.3">
      <c r="K70" s="146"/>
    </row>
  </sheetData>
  <sheetProtection algorithmName="SHA-512" hashValue="5No6du3SZ7fZIkhgosDMu+3fhlpnFlDIuYOEwu9FLsSi8zQqxT3XFhtarN6UqydyedvpDWsyZhPUWdOOsnZpTQ==" saltValue="UcgmINzcS4BX5D3stHlqHQ==" spinCount="100000" sheet="1" objects="1" scenarios="1"/>
  <protectedRanges>
    <protectedRange algorithmName="SHA-512" hashValue="8HKTNsRHMh8vCeVzEZCWadAnRLvsy3xVFGgCEkeUQJgWGF0QUadGeXDWINZYsogbrhQ1NY7/CVMAd3qNIhxBQw==" saltValue="0OYLbFovTSOS+inf2PoI/g==" spinCount="100000" sqref="M4:M6" name="PM Editable Range"/>
    <protectedRange algorithmName="SHA-512" hashValue="JvO4a+guASnsxmAhSBAsqqbtiFl/qYPtLH/RkcDNL0055zV6VI+/ulpFzZ6xvgLm0SVbDMBLzKklbgkzVGJpNA==" saltValue="HLfBepkmmztXcXuu4ONIyA==" spinCount="100000" sqref="K11:K14 K18:K21" name="PM Editable Fields"/>
    <protectedRange algorithmName="SHA-512" hashValue="3chXkPFYu3EAe6WcXI8ckVINJ4Lbp0QFWGsTCga41PrCUeRMgdBosnL9vOIrpbVxNJ22WRwz84uLsEjWJY+14g==" saltValue="01sEgaUx+AwRSLP3Oud/lw==" spinCount="100000" sqref="D4:I6" name="Name and Number"/>
  </protectedRanges>
  <customSheetViews>
    <customSheetView guid="{CF5C7540-D66F-4A9E-AEE8-AAA829D1EAE3}" scale="90" fitToPage="1">
      <selection activeCell="J4" sqref="J4:L4"/>
      <pageMargins left="0.7" right="0.7" top="0.75" bottom="0.75" header="0.3" footer="0.3"/>
      <printOptions horizontalCentered="1" verticalCentered="1"/>
      <pageSetup scale="75" orientation="portrait"/>
    </customSheetView>
  </customSheetViews>
  <mergeCells count="17">
    <mergeCell ref="A4:C4"/>
    <mergeCell ref="B15:G15"/>
    <mergeCell ref="B44:G44"/>
    <mergeCell ref="G13:J13"/>
    <mergeCell ref="G20:J20"/>
    <mergeCell ref="J4:L4"/>
    <mergeCell ref="J5:L5"/>
    <mergeCell ref="J6:L6"/>
    <mergeCell ref="D4:I4"/>
    <mergeCell ref="D5:I5"/>
    <mergeCell ref="D6:I6"/>
    <mergeCell ref="C68:L68"/>
    <mergeCell ref="B47:G47"/>
    <mergeCell ref="B31:M31"/>
    <mergeCell ref="A7:C7"/>
    <mergeCell ref="D7:I7"/>
    <mergeCell ref="C67:L67"/>
  </mergeCells>
  <printOptions horizontalCentered="1" verticalCentered="1"/>
  <pageMargins left="0.25" right="0.25" top="0.25" bottom="0.45" header="0" footer="0.25"/>
  <pageSetup scale="70" orientation="portrait" r:id="rId1"/>
  <headerFooter>
    <oddFooter>&amp;L115_Design_Build_Best_Value_Proposal_Form_Competitive_GMP_V07.2016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N63"/>
  <sheetViews>
    <sheetView showGridLines="0" topLeftCell="A4" workbookViewId="0">
      <selection activeCell="A20" sqref="A20:AA32"/>
    </sheetView>
  </sheetViews>
  <sheetFormatPr defaultColWidth="8.88671875" defaultRowHeight="13.2" x14ac:dyDescent="0.25"/>
  <cols>
    <col min="1" max="1" width="3.109375" style="157" customWidth="1"/>
    <col min="2" max="5" width="6.33203125" style="157" customWidth="1"/>
    <col min="6" max="8" width="4.33203125" style="157" customWidth="1"/>
    <col min="9" max="9" width="1.109375" style="157" customWidth="1"/>
    <col min="10" max="12" width="4.33203125" style="157" customWidth="1"/>
    <col min="13" max="13" width="1.109375" style="157" customWidth="1"/>
    <col min="14" max="14" width="3.6640625" style="157" customWidth="1"/>
    <col min="15" max="18" width="6.33203125" style="157" customWidth="1"/>
    <col min="19" max="19" width="1.33203125" style="157" customWidth="1"/>
    <col min="20" max="22" width="4.33203125" style="157" customWidth="1"/>
    <col min="23" max="23" width="1" style="157" customWidth="1"/>
    <col min="24" max="26" width="4.33203125" style="157" customWidth="1"/>
    <col min="27" max="34" width="3.6640625" style="157" customWidth="1"/>
    <col min="35" max="35" width="8.44140625" style="157" customWidth="1"/>
    <col min="36" max="59" width="3.6640625" style="157" customWidth="1"/>
    <col min="60" max="256" width="8.88671875" style="157"/>
    <col min="257" max="267" width="3.6640625" style="157" customWidth="1"/>
    <col min="268" max="268" width="4.44140625" style="157" customWidth="1"/>
    <col min="269" max="277" width="3.6640625" style="157" customWidth="1"/>
    <col min="278" max="278" width="4.33203125" style="157" customWidth="1"/>
    <col min="279" max="315" width="3.6640625" style="157" customWidth="1"/>
    <col min="316" max="512" width="8.88671875" style="157"/>
    <col min="513" max="523" width="3.6640625" style="157" customWidth="1"/>
    <col min="524" max="524" width="4.44140625" style="157" customWidth="1"/>
    <col min="525" max="533" width="3.6640625" style="157" customWidth="1"/>
    <col min="534" max="534" width="4.33203125" style="157" customWidth="1"/>
    <col min="535" max="571" width="3.6640625" style="157" customWidth="1"/>
    <col min="572" max="768" width="8.88671875" style="157"/>
    <col min="769" max="779" width="3.6640625" style="157" customWidth="1"/>
    <col min="780" max="780" width="4.44140625" style="157" customWidth="1"/>
    <col min="781" max="789" width="3.6640625" style="157" customWidth="1"/>
    <col min="790" max="790" width="4.33203125" style="157" customWidth="1"/>
    <col min="791" max="827" width="3.6640625" style="157" customWidth="1"/>
    <col min="828" max="1024" width="8.88671875" style="157"/>
    <col min="1025" max="1035" width="3.6640625" style="157" customWidth="1"/>
    <col min="1036" max="1036" width="4.44140625" style="157" customWidth="1"/>
    <col min="1037" max="1045" width="3.6640625" style="157" customWidth="1"/>
    <col min="1046" max="1046" width="4.33203125" style="157" customWidth="1"/>
    <col min="1047" max="1083" width="3.6640625" style="157" customWidth="1"/>
    <col min="1084" max="1280" width="8.88671875" style="157"/>
    <col min="1281" max="1291" width="3.6640625" style="157" customWidth="1"/>
    <col min="1292" max="1292" width="4.44140625" style="157" customWidth="1"/>
    <col min="1293" max="1301" width="3.6640625" style="157" customWidth="1"/>
    <col min="1302" max="1302" width="4.33203125" style="157" customWidth="1"/>
    <col min="1303" max="1339" width="3.6640625" style="157" customWidth="1"/>
    <col min="1340" max="1536" width="8.88671875" style="157"/>
    <col min="1537" max="1547" width="3.6640625" style="157" customWidth="1"/>
    <col min="1548" max="1548" width="4.44140625" style="157" customWidth="1"/>
    <col min="1549" max="1557" width="3.6640625" style="157" customWidth="1"/>
    <col min="1558" max="1558" width="4.33203125" style="157" customWidth="1"/>
    <col min="1559" max="1595" width="3.6640625" style="157" customWidth="1"/>
    <col min="1596" max="1792" width="8.88671875" style="157"/>
    <col min="1793" max="1803" width="3.6640625" style="157" customWidth="1"/>
    <col min="1804" max="1804" width="4.44140625" style="157" customWidth="1"/>
    <col min="1805" max="1813" width="3.6640625" style="157" customWidth="1"/>
    <col min="1814" max="1814" width="4.33203125" style="157" customWidth="1"/>
    <col min="1815" max="1851" width="3.6640625" style="157" customWidth="1"/>
    <col min="1852" max="2048" width="8.88671875" style="157"/>
    <col min="2049" max="2059" width="3.6640625" style="157" customWidth="1"/>
    <col min="2060" max="2060" width="4.44140625" style="157" customWidth="1"/>
    <col min="2061" max="2069" width="3.6640625" style="157" customWidth="1"/>
    <col min="2070" max="2070" width="4.33203125" style="157" customWidth="1"/>
    <col min="2071" max="2107" width="3.6640625" style="157" customWidth="1"/>
    <col min="2108" max="2304" width="8.88671875" style="157"/>
    <col min="2305" max="2315" width="3.6640625" style="157" customWidth="1"/>
    <col min="2316" max="2316" width="4.44140625" style="157" customWidth="1"/>
    <col min="2317" max="2325" width="3.6640625" style="157" customWidth="1"/>
    <col min="2326" max="2326" width="4.33203125" style="157" customWidth="1"/>
    <col min="2327" max="2363" width="3.6640625" style="157" customWidth="1"/>
    <col min="2364" max="2560" width="8.88671875" style="157"/>
    <col min="2561" max="2571" width="3.6640625" style="157" customWidth="1"/>
    <col min="2572" max="2572" width="4.44140625" style="157" customWidth="1"/>
    <col min="2573" max="2581" width="3.6640625" style="157" customWidth="1"/>
    <col min="2582" max="2582" width="4.33203125" style="157" customWidth="1"/>
    <col min="2583" max="2619" width="3.6640625" style="157" customWidth="1"/>
    <col min="2620" max="2816" width="8.88671875" style="157"/>
    <col min="2817" max="2827" width="3.6640625" style="157" customWidth="1"/>
    <col min="2828" max="2828" width="4.44140625" style="157" customWidth="1"/>
    <col min="2829" max="2837" width="3.6640625" style="157" customWidth="1"/>
    <col min="2838" max="2838" width="4.33203125" style="157" customWidth="1"/>
    <col min="2839" max="2875" width="3.6640625" style="157" customWidth="1"/>
    <col min="2876" max="3072" width="8.88671875" style="157"/>
    <col min="3073" max="3083" width="3.6640625" style="157" customWidth="1"/>
    <col min="3084" max="3084" width="4.44140625" style="157" customWidth="1"/>
    <col min="3085" max="3093" width="3.6640625" style="157" customWidth="1"/>
    <col min="3094" max="3094" width="4.33203125" style="157" customWidth="1"/>
    <col min="3095" max="3131" width="3.6640625" style="157" customWidth="1"/>
    <col min="3132" max="3328" width="8.88671875" style="157"/>
    <col min="3329" max="3339" width="3.6640625" style="157" customWidth="1"/>
    <col min="3340" max="3340" width="4.44140625" style="157" customWidth="1"/>
    <col min="3341" max="3349" width="3.6640625" style="157" customWidth="1"/>
    <col min="3350" max="3350" width="4.33203125" style="157" customWidth="1"/>
    <col min="3351" max="3387" width="3.6640625" style="157" customWidth="1"/>
    <col min="3388" max="3584" width="8.88671875" style="157"/>
    <col min="3585" max="3595" width="3.6640625" style="157" customWidth="1"/>
    <col min="3596" max="3596" width="4.44140625" style="157" customWidth="1"/>
    <col min="3597" max="3605" width="3.6640625" style="157" customWidth="1"/>
    <col min="3606" max="3606" width="4.33203125" style="157" customWidth="1"/>
    <col min="3607" max="3643" width="3.6640625" style="157" customWidth="1"/>
    <col min="3644" max="3840" width="8.88671875" style="157"/>
    <col min="3841" max="3851" width="3.6640625" style="157" customWidth="1"/>
    <col min="3852" max="3852" width="4.44140625" style="157" customWidth="1"/>
    <col min="3853" max="3861" width="3.6640625" style="157" customWidth="1"/>
    <col min="3862" max="3862" width="4.33203125" style="157" customWidth="1"/>
    <col min="3863" max="3899" width="3.6640625" style="157" customWidth="1"/>
    <col min="3900" max="4096" width="8.88671875" style="157"/>
    <col min="4097" max="4107" width="3.6640625" style="157" customWidth="1"/>
    <col min="4108" max="4108" width="4.44140625" style="157" customWidth="1"/>
    <col min="4109" max="4117" width="3.6640625" style="157" customWidth="1"/>
    <col min="4118" max="4118" width="4.33203125" style="157" customWidth="1"/>
    <col min="4119" max="4155" width="3.6640625" style="157" customWidth="1"/>
    <col min="4156" max="4352" width="8.88671875" style="157"/>
    <col min="4353" max="4363" width="3.6640625" style="157" customWidth="1"/>
    <col min="4364" max="4364" width="4.44140625" style="157" customWidth="1"/>
    <col min="4365" max="4373" width="3.6640625" style="157" customWidth="1"/>
    <col min="4374" max="4374" width="4.33203125" style="157" customWidth="1"/>
    <col min="4375" max="4411" width="3.6640625" style="157" customWidth="1"/>
    <col min="4412" max="4608" width="8.88671875" style="157"/>
    <col min="4609" max="4619" width="3.6640625" style="157" customWidth="1"/>
    <col min="4620" max="4620" width="4.44140625" style="157" customWidth="1"/>
    <col min="4621" max="4629" width="3.6640625" style="157" customWidth="1"/>
    <col min="4630" max="4630" width="4.33203125" style="157" customWidth="1"/>
    <col min="4631" max="4667" width="3.6640625" style="157" customWidth="1"/>
    <col min="4668" max="4864" width="8.88671875" style="157"/>
    <col min="4865" max="4875" width="3.6640625" style="157" customWidth="1"/>
    <col min="4876" max="4876" width="4.44140625" style="157" customWidth="1"/>
    <col min="4877" max="4885" width="3.6640625" style="157" customWidth="1"/>
    <col min="4886" max="4886" width="4.33203125" style="157" customWidth="1"/>
    <col min="4887" max="4923" width="3.6640625" style="157" customWidth="1"/>
    <col min="4924" max="5120" width="8.88671875" style="157"/>
    <col min="5121" max="5131" width="3.6640625" style="157" customWidth="1"/>
    <col min="5132" max="5132" width="4.44140625" style="157" customWidth="1"/>
    <col min="5133" max="5141" width="3.6640625" style="157" customWidth="1"/>
    <col min="5142" max="5142" width="4.33203125" style="157" customWidth="1"/>
    <col min="5143" max="5179" width="3.6640625" style="157" customWidth="1"/>
    <col min="5180" max="5376" width="8.88671875" style="157"/>
    <col min="5377" max="5387" width="3.6640625" style="157" customWidth="1"/>
    <col min="5388" max="5388" width="4.44140625" style="157" customWidth="1"/>
    <col min="5389" max="5397" width="3.6640625" style="157" customWidth="1"/>
    <col min="5398" max="5398" width="4.33203125" style="157" customWidth="1"/>
    <col min="5399" max="5435" width="3.6640625" style="157" customWidth="1"/>
    <col min="5436" max="5632" width="8.88671875" style="157"/>
    <col min="5633" max="5643" width="3.6640625" style="157" customWidth="1"/>
    <col min="5644" max="5644" width="4.44140625" style="157" customWidth="1"/>
    <col min="5645" max="5653" width="3.6640625" style="157" customWidth="1"/>
    <col min="5654" max="5654" width="4.33203125" style="157" customWidth="1"/>
    <col min="5655" max="5691" width="3.6640625" style="157" customWidth="1"/>
    <col min="5692" max="5888" width="8.88671875" style="157"/>
    <col min="5889" max="5899" width="3.6640625" style="157" customWidth="1"/>
    <col min="5900" max="5900" width="4.44140625" style="157" customWidth="1"/>
    <col min="5901" max="5909" width="3.6640625" style="157" customWidth="1"/>
    <col min="5910" max="5910" width="4.33203125" style="157" customWidth="1"/>
    <col min="5911" max="5947" width="3.6640625" style="157" customWidth="1"/>
    <col min="5948" max="6144" width="8.88671875" style="157"/>
    <col min="6145" max="6155" width="3.6640625" style="157" customWidth="1"/>
    <col min="6156" max="6156" width="4.44140625" style="157" customWidth="1"/>
    <col min="6157" max="6165" width="3.6640625" style="157" customWidth="1"/>
    <col min="6166" max="6166" width="4.33203125" style="157" customWidth="1"/>
    <col min="6167" max="6203" width="3.6640625" style="157" customWidth="1"/>
    <col min="6204" max="6400" width="8.88671875" style="157"/>
    <col min="6401" max="6411" width="3.6640625" style="157" customWidth="1"/>
    <col min="6412" max="6412" width="4.44140625" style="157" customWidth="1"/>
    <col min="6413" max="6421" width="3.6640625" style="157" customWidth="1"/>
    <col min="6422" max="6422" width="4.33203125" style="157" customWidth="1"/>
    <col min="6423" max="6459" width="3.6640625" style="157" customWidth="1"/>
    <col min="6460" max="6656" width="8.88671875" style="157"/>
    <col min="6657" max="6667" width="3.6640625" style="157" customWidth="1"/>
    <col min="6668" max="6668" width="4.44140625" style="157" customWidth="1"/>
    <col min="6669" max="6677" width="3.6640625" style="157" customWidth="1"/>
    <col min="6678" max="6678" width="4.33203125" style="157" customWidth="1"/>
    <col min="6679" max="6715" width="3.6640625" style="157" customWidth="1"/>
    <col min="6716" max="6912" width="8.88671875" style="157"/>
    <col min="6913" max="6923" width="3.6640625" style="157" customWidth="1"/>
    <col min="6924" max="6924" width="4.44140625" style="157" customWidth="1"/>
    <col min="6925" max="6933" width="3.6640625" style="157" customWidth="1"/>
    <col min="6934" max="6934" width="4.33203125" style="157" customWidth="1"/>
    <col min="6935" max="6971" width="3.6640625" style="157" customWidth="1"/>
    <col min="6972" max="7168" width="8.88671875" style="157"/>
    <col min="7169" max="7179" width="3.6640625" style="157" customWidth="1"/>
    <col min="7180" max="7180" width="4.44140625" style="157" customWidth="1"/>
    <col min="7181" max="7189" width="3.6640625" style="157" customWidth="1"/>
    <col min="7190" max="7190" width="4.33203125" style="157" customWidth="1"/>
    <col min="7191" max="7227" width="3.6640625" style="157" customWidth="1"/>
    <col min="7228" max="7424" width="8.88671875" style="157"/>
    <col min="7425" max="7435" width="3.6640625" style="157" customWidth="1"/>
    <col min="7436" max="7436" width="4.44140625" style="157" customWidth="1"/>
    <col min="7437" max="7445" width="3.6640625" style="157" customWidth="1"/>
    <col min="7446" max="7446" width="4.33203125" style="157" customWidth="1"/>
    <col min="7447" max="7483" width="3.6640625" style="157" customWidth="1"/>
    <col min="7484" max="7680" width="8.88671875" style="157"/>
    <col min="7681" max="7691" width="3.6640625" style="157" customWidth="1"/>
    <col min="7692" max="7692" width="4.44140625" style="157" customWidth="1"/>
    <col min="7693" max="7701" width="3.6640625" style="157" customWidth="1"/>
    <col min="7702" max="7702" width="4.33203125" style="157" customWidth="1"/>
    <col min="7703" max="7739" width="3.6640625" style="157" customWidth="1"/>
    <col min="7740" max="7936" width="8.88671875" style="157"/>
    <col min="7937" max="7947" width="3.6640625" style="157" customWidth="1"/>
    <col min="7948" max="7948" width="4.44140625" style="157" customWidth="1"/>
    <col min="7949" max="7957" width="3.6640625" style="157" customWidth="1"/>
    <col min="7958" max="7958" width="4.33203125" style="157" customWidth="1"/>
    <col min="7959" max="7995" width="3.6640625" style="157" customWidth="1"/>
    <col min="7996" max="8192" width="8.88671875" style="157"/>
    <col min="8193" max="8203" width="3.6640625" style="157" customWidth="1"/>
    <col min="8204" max="8204" width="4.44140625" style="157" customWidth="1"/>
    <col min="8205" max="8213" width="3.6640625" style="157" customWidth="1"/>
    <col min="8214" max="8214" width="4.33203125" style="157" customWidth="1"/>
    <col min="8215" max="8251" width="3.6640625" style="157" customWidth="1"/>
    <col min="8252" max="8448" width="8.88671875" style="157"/>
    <col min="8449" max="8459" width="3.6640625" style="157" customWidth="1"/>
    <col min="8460" max="8460" width="4.44140625" style="157" customWidth="1"/>
    <col min="8461" max="8469" width="3.6640625" style="157" customWidth="1"/>
    <col min="8470" max="8470" width="4.33203125" style="157" customWidth="1"/>
    <col min="8471" max="8507" width="3.6640625" style="157" customWidth="1"/>
    <col min="8508" max="8704" width="8.88671875" style="157"/>
    <col min="8705" max="8715" width="3.6640625" style="157" customWidth="1"/>
    <col min="8716" max="8716" width="4.44140625" style="157" customWidth="1"/>
    <col min="8717" max="8725" width="3.6640625" style="157" customWidth="1"/>
    <col min="8726" max="8726" width="4.33203125" style="157" customWidth="1"/>
    <col min="8727" max="8763" width="3.6640625" style="157" customWidth="1"/>
    <col min="8764" max="8960" width="8.88671875" style="157"/>
    <col min="8961" max="8971" width="3.6640625" style="157" customWidth="1"/>
    <col min="8972" max="8972" width="4.44140625" style="157" customWidth="1"/>
    <col min="8973" max="8981" width="3.6640625" style="157" customWidth="1"/>
    <col min="8982" max="8982" width="4.33203125" style="157" customWidth="1"/>
    <col min="8983" max="9019" width="3.6640625" style="157" customWidth="1"/>
    <col min="9020" max="9216" width="8.88671875" style="157"/>
    <col min="9217" max="9227" width="3.6640625" style="157" customWidth="1"/>
    <col min="9228" max="9228" width="4.44140625" style="157" customWidth="1"/>
    <col min="9229" max="9237" width="3.6640625" style="157" customWidth="1"/>
    <col min="9238" max="9238" width="4.33203125" style="157" customWidth="1"/>
    <col min="9239" max="9275" width="3.6640625" style="157" customWidth="1"/>
    <col min="9276" max="9472" width="8.88671875" style="157"/>
    <col min="9473" max="9483" width="3.6640625" style="157" customWidth="1"/>
    <col min="9484" max="9484" width="4.44140625" style="157" customWidth="1"/>
    <col min="9485" max="9493" width="3.6640625" style="157" customWidth="1"/>
    <col min="9494" max="9494" width="4.33203125" style="157" customWidth="1"/>
    <col min="9495" max="9531" width="3.6640625" style="157" customWidth="1"/>
    <col min="9532" max="9728" width="8.88671875" style="157"/>
    <col min="9729" max="9739" width="3.6640625" style="157" customWidth="1"/>
    <col min="9740" max="9740" width="4.44140625" style="157" customWidth="1"/>
    <col min="9741" max="9749" width="3.6640625" style="157" customWidth="1"/>
    <col min="9750" max="9750" width="4.33203125" style="157" customWidth="1"/>
    <col min="9751" max="9787" width="3.6640625" style="157" customWidth="1"/>
    <col min="9788" max="9984" width="8.88671875" style="157"/>
    <col min="9985" max="9995" width="3.6640625" style="157" customWidth="1"/>
    <col min="9996" max="9996" width="4.44140625" style="157" customWidth="1"/>
    <col min="9997" max="10005" width="3.6640625" style="157" customWidth="1"/>
    <col min="10006" max="10006" width="4.33203125" style="157" customWidth="1"/>
    <col min="10007" max="10043" width="3.6640625" style="157" customWidth="1"/>
    <col min="10044" max="10240" width="8.88671875" style="157"/>
    <col min="10241" max="10251" width="3.6640625" style="157" customWidth="1"/>
    <col min="10252" max="10252" width="4.44140625" style="157" customWidth="1"/>
    <col min="10253" max="10261" width="3.6640625" style="157" customWidth="1"/>
    <col min="10262" max="10262" width="4.33203125" style="157" customWidth="1"/>
    <col min="10263" max="10299" width="3.6640625" style="157" customWidth="1"/>
    <col min="10300" max="10496" width="8.88671875" style="157"/>
    <col min="10497" max="10507" width="3.6640625" style="157" customWidth="1"/>
    <col min="10508" max="10508" width="4.44140625" style="157" customWidth="1"/>
    <col min="10509" max="10517" width="3.6640625" style="157" customWidth="1"/>
    <col min="10518" max="10518" width="4.33203125" style="157" customWidth="1"/>
    <col min="10519" max="10555" width="3.6640625" style="157" customWidth="1"/>
    <col min="10556" max="10752" width="8.88671875" style="157"/>
    <col min="10753" max="10763" width="3.6640625" style="157" customWidth="1"/>
    <col min="10764" max="10764" width="4.44140625" style="157" customWidth="1"/>
    <col min="10765" max="10773" width="3.6640625" style="157" customWidth="1"/>
    <col min="10774" max="10774" width="4.33203125" style="157" customWidth="1"/>
    <col min="10775" max="10811" width="3.6640625" style="157" customWidth="1"/>
    <col min="10812" max="11008" width="8.88671875" style="157"/>
    <col min="11009" max="11019" width="3.6640625" style="157" customWidth="1"/>
    <col min="11020" max="11020" width="4.44140625" style="157" customWidth="1"/>
    <col min="11021" max="11029" width="3.6640625" style="157" customWidth="1"/>
    <col min="11030" max="11030" width="4.33203125" style="157" customWidth="1"/>
    <col min="11031" max="11067" width="3.6640625" style="157" customWidth="1"/>
    <col min="11068" max="11264" width="8.88671875" style="157"/>
    <col min="11265" max="11275" width="3.6640625" style="157" customWidth="1"/>
    <col min="11276" max="11276" width="4.44140625" style="157" customWidth="1"/>
    <col min="11277" max="11285" width="3.6640625" style="157" customWidth="1"/>
    <col min="11286" max="11286" width="4.33203125" style="157" customWidth="1"/>
    <col min="11287" max="11323" width="3.6640625" style="157" customWidth="1"/>
    <col min="11324" max="11520" width="8.88671875" style="157"/>
    <col min="11521" max="11531" width="3.6640625" style="157" customWidth="1"/>
    <col min="11532" max="11532" width="4.44140625" style="157" customWidth="1"/>
    <col min="11533" max="11541" width="3.6640625" style="157" customWidth="1"/>
    <col min="11542" max="11542" width="4.33203125" style="157" customWidth="1"/>
    <col min="11543" max="11579" width="3.6640625" style="157" customWidth="1"/>
    <col min="11580" max="11776" width="8.88671875" style="157"/>
    <col min="11777" max="11787" width="3.6640625" style="157" customWidth="1"/>
    <col min="11788" max="11788" width="4.44140625" style="157" customWidth="1"/>
    <col min="11789" max="11797" width="3.6640625" style="157" customWidth="1"/>
    <col min="11798" max="11798" width="4.33203125" style="157" customWidth="1"/>
    <col min="11799" max="11835" width="3.6640625" style="157" customWidth="1"/>
    <col min="11836" max="12032" width="8.88671875" style="157"/>
    <col min="12033" max="12043" width="3.6640625" style="157" customWidth="1"/>
    <col min="12044" max="12044" width="4.44140625" style="157" customWidth="1"/>
    <col min="12045" max="12053" width="3.6640625" style="157" customWidth="1"/>
    <col min="12054" max="12054" width="4.33203125" style="157" customWidth="1"/>
    <col min="12055" max="12091" width="3.6640625" style="157" customWidth="1"/>
    <col min="12092" max="12288" width="8.88671875" style="157"/>
    <col min="12289" max="12299" width="3.6640625" style="157" customWidth="1"/>
    <col min="12300" max="12300" width="4.44140625" style="157" customWidth="1"/>
    <col min="12301" max="12309" width="3.6640625" style="157" customWidth="1"/>
    <col min="12310" max="12310" width="4.33203125" style="157" customWidth="1"/>
    <col min="12311" max="12347" width="3.6640625" style="157" customWidth="1"/>
    <col min="12348" max="12544" width="8.88671875" style="157"/>
    <col min="12545" max="12555" width="3.6640625" style="157" customWidth="1"/>
    <col min="12556" max="12556" width="4.44140625" style="157" customWidth="1"/>
    <col min="12557" max="12565" width="3.6640625" style="157" customWidth="1"/>
    <col min="12566" max="12566" width="4.33203125" style="157" customWidth="1"/>
    <col min="12567" max="12603" width="3.6640625" style="157" customWidth="1"/>
    <col min="12604" max="12800" width="8.88671875" style="157"/>
    <col min="12801" max="12811" width="3.6640625" style="157" customWidth="1"/>
    <col min="12812" max="12812" width="4.44140625" style="157" customWidth="1"/>
    <col min="12813" max="12821" width="3.6640625" style="157" customWidth="1"/>
    <col min="12822" max="12822" width="4.33203125" style="157" customWidth="1"/>
    <col min="12823" max="12859" width="3.6640625" style="157" customWidth="1"/>
    <col min="12860" max="13056" width="8.88671875" style="157"/>
    <col min="13057" max="13067" width="3.6640625" style="157" customWidth="1"/>
    <col min="13068" max="13068" width="4.44140625" style="157" customWidth="1"/>
    <col min="13069" max="13077" width="3.6640625" style="157" customWidth="1"/>
    <col min="13078" max="13078" width="4.33203125" style="157" customWidth="1"/>
    <col min="13079" max="13115" width="3.6640625" style="157" customWidth="1"/>
    <col min="13116" max="13312" width="8.88671875" style="157"/>
    <col min="13313" max="13323" width="3.6640625" style="157" customWidth="1"/>
    <col min="13324" max="13324" width="4.44140625" style="157" customWidth="1"/>
    <col min="13325" max="13333" width="3.6640625" style="157" customWidth="1"/>
    <col min="13334" max="13334" width="4.33203125" style="157" customWidth="1"/>
    <col min="13335" max="13371" width="3.6640625" style="157" customWidth="1"/>
    <col min="13372" max="13568" width="8.88671875" style="157"/>
    <col min="13569" max="13579" width="3.6640625" style="157" customWidth="1"/>
    <col min="13580" max="13580" width="4.44140625" style="157" customWidth="1"/>
    <col min="13581" max="13589" width="3.6640625" style="157" customWidth="1"/>
    <col min="13590" max="13590" width="4.33203125" style="157" customWidth="1"/>
    <col min="13591" max="13627" width="3.6640625" style="157" customWidth="1"/>
    <col min="13628" max="13824" width="8.88671875" style="157"/>
    <col min="13825" max="13835" width="3.6640625" style="157" customWidth="1"/>
    <col min="13836" max="13836" width="4.44140625" style="157" customWidth="1"/>
    <col min="13837" max="13845" width="3.6640625" style="157" customWidth="1"/>
    <col min="13846" max="13846" width="4.33203125" style="157" customWidth="1"/>
    <col min="13847" max="13883" width="3.6640625" style="157" customWidth="1"/>
    <col min="13884" max="14080" width="8.88671875" style="157"/>
    <col min="14081" max="14091" width="3.6640625" style="157" customWidth="1"/>
    <col min="14092" max="14092" width="4.44140625" style="157" customWidth="1"/>
    <col min="14093" max="14101" width="3.6640625" style="157" customWidth="1"/>
    <col min="14102" max="14102" width="4.33203125" style="157" customWidth="1"/>
    <col min="14103" max="14139" width="3.6640625" style="157" customWidth="1"/>
    <col min="14140" max="14336" width="8.88671875" style="157"/>
    <col min="14337" max="14347" width="3.6640625" style="157" customWidth="1"/>
    <col min="14348" max="14348" width="4.44140625" style="157" customWidth="1"/>
    <col min="14349" max="14357" width="3.6640625" style="157" customWidth="1"/>
    <col min="14358" max="14358" width="4.33203125" style="157" customWidth="1"/>
    <col min="14359" max="14395" width="3.6640625" style="157" customWidth="1"/>
    <col min="14396" max="14592" width="8.88671875" style="157"/>
    <col min="14593" max="14603" width="3.6640625" style="157" customWidth="1"/>
    <col min="14604" max="14604" width="4.44140625" style="157" customWidth="1"/>
    <col min="14605" max="14613" width="3.6640625" style="157" customWidth="1"/>
    <col min="14614" max="14614" width="4.33203125" style="157" customWidth="1"/>
    <col min="14615" max="14651" width="3.6640625" style="157" customWidth="1"/>
    <col min="14652" max="14848" width="8.88671875" style="157"/>
    <col min="14849" max="14859" width="3.6640625" style="157" customWidth="1"/>
    <col min="14860" max="14860" width="4.44140625" style="157" customWidth="1"/>
    <col min="14861" max="14869" width="3.6640625" style="157" customWidth="1"/>
    <col min="14870" max="14870" width="4.33203125" style="157" customWidth="1"/>
    <col min="14871" max="14907" width="3.6640625" style="157" customWidth="1"/>
    <col min="14908" max="15104" width="8.88671875" style="157"/>
    <col min="15105" max="15115" width="3.6640625" style="157" customWidth="1"/>
    <col min="15116" max="15116" width="4.44140625" style="157" customWidth="1"/>
    <col min="15117" max="15125" width="3.6640625" style="157" customWidth="1"/>
    <col min="15126" max="15126" width="4.33203125" style="157" customWidth="1"/>
    <col min="15127" max="15163" width="3.6640625" style="157" customWidth="1"/>
    <col min="15164" max="15360" width="8.88671875" style="157"/>
    <col min="15361" max="15371" width="3.6640625" style="157" customWidth="1"/>
    <col min="15372" max="15372" width="4.44140625" style="157" customWidth="1"/>
    <col min="15373" max="15381" width="3.6640625" style="157" customWidth="1"/>
    <col min="15382" max="15382" width="4.33203125" style="157" customWidth="1"/>
    <col min="15383" max="15419" width="3.6640625" style="157" customWidth="1"/>
    <col min="15420" max="15616" width="8.88671875" style="157"/>
    <col min="15617" max="15627" width="3.6640625" style="157" customWidth="1"/>
    <col min="15628" max="15628" width="4.44140625" style="157" customWidth="1"/>
    <col min="15629" max="15637" width="3.6640625" style="157" customWidth="1"/>
    <col min="15638" max="15638" width="4.33203125" style="157" customWidth="1"/>
    <col min="15639" max="15675" width="3.6640625" style="157" customWidth="1"/>
    <col min="15676" max="15872" width="8.88671875" style="157"/>
    <col min="15873" max="15883" width="3.6640625" style="157" customWidth="1"/>
    <col min="15884" max="15884" width="4.44140625" style="157" customWidth="1"/>
    <col min="15885" max="15893" width="3.6640625" style="157" customWidth="1"/>
    <col min="15894" max="15894" width="4.33203125" style="157" customWidth="1"/>
    <col min="15895" max="15931" width="3.6640625" style="157" customWidth="1"/>
    <col min="15932" max="16128" width="8.88671875" style="157"/>
    <col min="16129" max="16139" width="3.6640625" style="157" customWidth="1"/>
    <col min="16140" max="16140" width="4.44140625" style="157" customWidth="1"/>
    <col min="16141" max="16149" width="3.6640625" style="157" customWidth="1"/>
    <col min="16150" max="16150" width="4.33203125" style="157" customWidth="1"/>
    <col min="16151" max="16187" width="3.6640625" style="157" customWidth="1"/>
    <col min="16188" max="16384" width="8.88671875" style="157"/>
  </cols>
  <sheetData>
    <row r="1" spans="1:27" ht="20.399999999999999" x14ac:dyDescent="0.35">
      <c r="A1" s="155" t="s">
        <v>137</v>
      </c>
      <c r="B1" s="156"/>
      <c r="C1" s="156"/>
      <c r="D1" s="156"/>
      <c r="E1" s="156"/>
      <c r="F1" s="156"/>
      <c r="G1" s="156"/>
      <c r="H1" s="156"/>
      <c r="I1" s="156"/>
      <c r="J1" s="156"/>
    </row>
    <row r="2" spans="1:27" ht="7.5" customHeight="1" thickBot="1" x14ac:dyDescent="0.4">
      <c r="A2" s="155"/>
      <c r="B2" s="156"/>
      <c r="C2" s="156"/>
      <c r="D2" s="156"/>
      <c r="E2" s="156"/>
      <c r="F2" s="156"/>
      <c r="G2" s="156"/>
      <c r="H2" s="156"/>
      <c r="I2" s="156"/>
      <c r="J2" s="156"/>
    </row>
    <row r="3" spans="1:27" ht="7.5" customHeight="1" x14ac:dyDescent="0.25">
      <c r="A3" s="764"/>
      <c r="B3" s="764"/>
      <c r="C3" s="764"/>
      <c r="D3" s="764"/>
      <c r="E3" s="764"/>
      <c r="F3" s="764"/>
      <c r="G3" s="764"/>
      <c r="H3" s="764"/>
      <c r="I3" s="764"/>
      <c r="J3" s="764"/>
      <c r="K3" s="764"/>
      <c r="L3" s="764"/>
      <c r="M3" s="764"/>
      <c r="N3" s="764"/>
      <c r="O3" s="764"/>
      <c r="P3" s="764"/>
      <c r="Q3" s="764"/>
      <c r="R3" s="764"/>
      <c r="S3" s="764"/>
      <c r="T3" s="764"/>
      <c r="U3" s="764"/>
      <c r="V3" s="764"/>
      <c r="W3" s="764"/>
      <c r="X3" s="764"/>
    </row>
    <row r="4" spans="1:27" s="1" customFormat="1" ht="13.5" customHeight="1" x14ac:dyDescent="0.25">
      <c r="A4" s="763" t="s">
        <v>178</v>
      </c>
      <c r="B4" s="763"/>
      <c r="C4" s="763"/>
      <c r="D4" s="763"/>
      <c r="E4" s="765" t="str">
        <f>IF('Pricing Proposal'!H4="","",'Pricing Proposal'!H4)</f>
        <v/>
      </c>
      <c r="F4" s="765"/>
      <c r="G4" s="765"/>
      <c r="H4" s="765"/>
      <c r="I4" s="127"/>
      <c r="J4" s="763" t="s">
        <v>52</v>
      </c>
      <c r="K4" s="763"/>
      <c r="L4" s="763"/>
      <c r="M4" s="763"/>
      <c r="N4" s="763"/>
      <c r="O4" s="763"/>
      <c r="P4" s="762" t="str">
        <f>IF('Pricing Proposal'!D7="","",'Pricing Proposal'!D7)</f>
        <v/>
      </c>
      <c r="Q4" s="762"/>
      <c r="R4" s="762"/>
      <c r="S4" s="762"/>
      <c r="T4" s="762"/>
      <c r="U4" s="762"/>
      <c r="V4" s="762"/>
      <c r="W4" s="762"/>
      <c r="X4" s="762"/>
    </row>
    <row r="5" spans="1:27" s="158" customFormat="1" ht="7.5" customHeight="1" x14ac:dyDescent="0.25">
      <c r="A5" s="759"/>
      <c r="B5" s="759"/>
      <c r="C5" s="759"/>
      <c r="D5" s="759"/>
      <c r="E5" s="759"/>
      <c r="F5" s="759"/>
      <c r="G5" s="759"/>
      <c r="H5" s="759"/>
      <c r="I5" s="759"/>
      <c r="K5" s="760"/>
      <c r="L5" s="760"/>
      <c r="M5" s="760"/>
      <c r="N5" s="760"/>
      <c r="O5" s="760"/>
      <c r="P5" s="760"/>
      <c r="Q5" s="760"/>
      <c r="R5" s="760"/>
      <c r="U5" s="761"/>
      <c r="V5" s="761"/>
      <c r="W5" s="761"/>
      <c r="X5" s="761"/>
    </row>
    <row r="6" spans="1:27" s="158" customFormat="1" ht="19.5" customHeight="1" x14ac:dyDescent="0.25">
      <c r="A6" s="159"/>
      <c r="B6" s="159"/>
      <c r="C6" s="159"/>
      <c r="D6" s="159"/>
      <c r="E6" s="159"/>
      <c r="F6" s="159"/>
      <c r="G6" s="159"/>
      <c r="H6" s="159"/>
      <c r="I6" s="159"/>
      <c r="K6" s="160"/>
      <c r="L6" s="160"/>
      <c r="M6" s="160"/>
      <c r="N6" s="160"/>
      <c r="O6" s="160"/>
      <c r="P6" s="160"/>
      <c r="Q6" s="160"/>
      <c r="R6" s="160"/>
      <c r="U6" s="161"/>
      <c r="V6" s="161"/>
      <c r="W6" s="161"/>
      <c r="X6" s="161"/>
    </row>
    <row r="7" spans="1:27" s="158" customFormat="1" ht="15.75" customHeight="1" x14ac:dyDescent="0.3">
      <c r="A7" s="162" t="s">
        <v>138</v>
      </c>
      <c r="B7" s="163"/>
      <c r="C7" s="163"/>
      <c r="D7" s="163"/>
      <c r="E7" s="163"/>
      <c r="F7" s="163"/>
      <c r="G7" s="163"/>
      <c r="H7" s="163"/>
      <c r="I7" s="163"/>
      <c r="J7" s="164"/>
      <c r="K7" s="163"/>
      <c r="L7" s="163"/>
      <c r="M7" s="163"/>
      <c r="N7" s="163"/>
      <c r="O7" s="163"/>
      <c r="P7" s="163"/>
      <c r="Q7" s="163"/>
      <c r="R7" s="163"/>
      <c r="S7" s="164"/>
      <c r="T7" s="164"/>
      <c r="U7" s="165"/>
      <c r="V7" s="165"/>
      <c r="W7" s="165"/>
      <c r="X7" s="165"/>
      <c r="Y7" s="164"/>
      <c r="Z7" s="164"/>
      <c r="AA7" s="164"/>
    </row>
    <row r="8" spans="1:27" s="158" customFormat="1" ht="7.5" customHeight="1" x14ac:dyDescent="0.25">
      <c r="A8" s="159"/>
      <c r="B8" s="159"/>
      <c r="C8" s="159"/>
      <c r="D8" s="159"/>
      <c r="E8" s="159"/>
      <c r="F8" s="159"/>
      <c r="G8" s="159"/>
      <c r="H8" s="159"/>
      <c r="I8" s="159"/>
      <c r="K8" s="160"/>
      <c r="L8" s="160"/>
      <c r="M8" s="160"/>
      <c r="N8" s="160"/>
      <c r="O8" s="160"/>
      <c r="P8" s="160"/>
      <c r="Q8" s="160"/>
      <c r="R8" s="160"/>
      <c r="U8" s="161"/>
      <c r="V8" s="161"/>
      <c r="W8" s="161"/>
      <c r="X8" s="161"/>
    </row>
    <row r="9" spans="1:27" s="158" customFormat="1" ht="7.5" customHeight="1" x14ac:dyDescent="0.25">
      <c r="A9" s="159"/>
      <c r="B9" s="159"/>
      <c r="C9" s="159"/>
      <c r="D9" s="159"/>
      <c r="E9" s="159"/>
      <c r="F9" s="159"/>
      <c r="G9" s="159"/>
      <c r="H9" s="159"/>
      <c r="I9" s="159"/>
      <c r="K9" s="160"/>
      <c r="L9" s="160"/>
      <c r="M9" s="160"/>
      <c r="N9" s="160"/>
      <c r="O9" s="160"/>
      <c r="P9" s="160"/>
      <c r="Q9" s="160"/>
      <c r="R9" s="160"/>
      <c r="U9" s="161"/>
      <c r="V9" s="161"/>
      <c r="W9" s="161"/>
      <c r="X9" s="161"/>
    </row>
    <row r="10" spans="1:27" ht="27.75" customHeight="1" x14ac:dyDescent="0.25">
      <c r="A10" s="772" t="s">
        <v>148</v>
      </c>
      <c r="B10" s="772"/>
      <c r="C10" s="772"/>
      <c r="D10" s="772"/>
      <c r="E10" s="772"/>
      <c r="F10" s="772"/>
      <c r="G10" s="772"/>
      <c r="H10" s="772"/>
      <c r="I10" s="772"/>
      <c r="J10" s="772"/>
      <c r="K10" s="772"/>
      <c r="L10" s="772"/>
      <c r="M10" s="772"/>
      <c r="N10" s="772"/>
      <c r="O10" s="772"/>
      <c r="P10" s="772"/>
      <c r="Q10" s="772"/>
      <c r="R10" s="772"/>
      <c r="S10" s="772"/>
      <c r="T10" s="772"/>
      <c r="U10" s="772"/>
      <c r="V10" s="772"/>
      <c r="W10" s="772"/>
      <c r="X10" s="772"/>
      <c r="Y10" s="772"/>
      <c r="Z10" s="772"/>
    </row>
    <row r="11" spans="1:27" s="166" customFormat="1" ht="16.5" customHeight="1" x14ac:dyDescent="0.25">
      <c r="D11" s="167"/>
      <c r="E11" s="167"/>
      <c r="F11" s="168" t="s">
        <v>149</v>
      </c>
      <c r="G11" s="771" t="s">
        <v>144</v>
      </c>
      <c r="H11" s="771"/>
      <c r="I11" s="771"/>
      <c r="J11" s="771"/>
      <c r="K11" s="771"/>
      <c r="L11" s="167"/>
      <c r="M11" s="167"/>
      <c r="N11" s="771" t="s">
        <v>142</v>
      </c>
      <c r="O11" s="771"/>
      <c r="P11" s="771"/>
      <c r="Q11" s="169"/>
      <c r="R11" s="170"/>
      <c r="S11" s="171"/>
      <c r="T11" s="771" t="s">
        <v>143</v>
      </c>
      <c r="U11" s="771"/>
      <c r="V11" s="771"/>
      <c r="W11" s="771"/>
      <c r="X11" s="167"/>
      <c r="Z11" s="172" t="s">
        <v>173</v>
      </c>
    </row>
    <row r="12" spans="1:27" ht="14.4" x14ac:dyDescent="0.3">
      <c r="B12" s="173"/>
      <c r="C12" s="173"/>
      <c r="D12" s="794" t="s">
        <v>141</v>
      </c>
      <c r="E12" s="795"/>
      <c r="F12" s="220"/>
      <c r="G12" s="773"/>
      <c r="H12" s="773"/>
      <c r="I12" s="773"/>
      <c r="J12" s="773"/>
      <c r="K12" s="773"/>
      <c r="N12" s="776">
        <v>0</v>
      </c>
      <c r="O12" s="776"/>
      <c r="P12" s="776"/>
      <c r="Q12" s="174"/>
      <c r="R12" s="175"/>
      <c r="T12" s="767">
        <v>0</v>
      </c>
      <c r="U12" s="767"/>
      <c r="V12" s="767"/>
      <c r="W12" s="767"/>
      <c r="Z12" s="128" t="s">
        <v>204</v>
      </c>
    </row>
    <row r="13" spans="1:27" ht="14.4" x14ac:dyDescent="0.3">
      <c r="B13" s="173"/>
      <c r="C13" s="173"/>
      <c r="D13" s="794" t="s">
        <v>141</v>
      </c>
      <c r="E13" s="795"/>
      <c r="F13" s="220"/>
      <c r="G13" s="773"/>
      <c r="H13" s="773"/>
      <c r="I13" s="773"/>
      <c r="J13" s="773"/>
      <c r="K13" s="773"/>
      <c r="N13" s="776">
        <v>0</v>
      </c>
      <c r="O13" s="776"/>
      <c r="P13" s="776"/>
      <c r="Q13" s="176"/>
      <c r="R13" s="175"/>
      <c r="T13" s="767">
        <v>0</v>
      </c>
      <c r="U13" s="767"/>
      <c r="V13" s="767"/>
      <c r="W13" s="767"/>
      <c r="Z13" s="128" t="s">
        <v>204</v>
      </c>
    </row>
    <row r="14" spans="1:27" ht="14.4" x14ac:dyDescent="0.3">
      <c r="B14" s="173"/>
      <c r="C14" s="173"/>
      <c r="D14" s="794" t="s">
        <v>141</v>
      </c>
      <c r="E14" s="795"/>
      <c r="F14" s="220"/>
      <c r="G14" s="773"/>
      <c r="H14" s="773"/>
      <c r="I14" s="773"/>
      <c r="J14" s="773"/>
      <c r="K14" s="773"/>
      <c r="L14" s="177"/>
      <c r="N14" s="776">
        <v>0</v>
      </c>
      <c r="O14" s="776"/>
      <c r="P14" s="776"/>
      <c r="Q14" s="174"/>
      <c r="T14" s="767">
        <v>0</v>
      </c>
      <c r="U14" s="767"/>
      <c r="V14" s="767"/>
      <c r="W14" s="767"/>
      <c r="Z14" s="128" t="s">
        <v>204</v>
      </c>
    </row>
    <row r="15" spans="1:27" ht="14.4" x14ac:dyDescent="0.3">
      <c r="B15" s="173"/>
      <c r="C15" s="173"/>
      <c r="D15" s="794" t="s">
        <v>141</v>
      </c>
      <c r="E15" s="795"/>
      <c r="F15" s="220"/>
      <c r="G15" s="773"/>
      <c r="H15" s="773"/>
      <c r="I15" s="773"/>
      <c r="J15" s="773"/>
      <c r="K15" s="773"/>
      <c r="L15" s="177"/>
      <c r="N15" s="776">
        <v>0</v>
      </c>
      <c r="O15" s="776"/>
      <c r="P15" s="776"/>
      <c r="Q15" s="176"/>
      <c r="R15" s="175"/>
      <c r="T15" s="767">
        <v>0</v>
      </c>
      <c r="U15" s="767"/>
      <c r="V15" s="767"/>
      <c r="W15" s="767"/>
      <c r="Z15" s="128" t="s">
        <v>204</v>
      </c>
    </row>
    <row r="16" spans="1:27" ht="7.5" customHeight="1" x14ac:dyDescent="0.3">
      <c r="D16" s="178"/>
      <c r="E16" s="178"/>
      <c r="F16" s="178"/>
      <c r="G16" s="178"/>
      <c r="H16" s="179"/>
      <c r="I16" s="180"/>
      <c r="J16" s="177"/>
      <c r="K16" s="177"/>
      <c r="L16" s="177"/>
      <c r="Q16" s="175"/>
    </row>
    <row r="17" spans="1:40" ht="15" thickBot="1" x14ac:dyDescent="0.35">
      <c r="C17" s="178"/>
      <c r="D17" s="181"/>
      <c r="E17" s="181"/>
      <c r="F17" s="774" t="s">
        <v>145</v>
      </c>
      <c r="G17" s="774"/>
      <c r="H17" s="774"/>
      <c r="I17" s="774"/>
      <c r="J17" s="774"/>
      <c r="K17" s="182"/>
      <c r="L17" s="182"/>
      <c r="M17" s="183"/>
      <c r="N17" s="790">
        <f>SUM(IF(Z12="y",N12,0), IF(Z13="y",N13,0), IF(Z14="y",N14,0), IF(Z15="y",N15,0))</f>
        <v>0</v>
      </c>
      <c r="O17" s="791"/>
      <c r="P17" s="792"/>
      <c r="Q17" s="184"/>
      <c r="R17" s="183"/>
      <c r="S17" s="183"/>
      <c r="T17" s="768">
        <f>SUM(IF(Z12="y",T12,0), IF(Z13="y",T13,0), IF(Z14="y",T14,0), IF(Z15="y",T15,0))</f>
        <v>0</v>
      </c>
      <c r="U17" s="769"/>
      <c r="V17" s="769"/>
      <c r="W17" s="770"/>
    </row>
    <row r="18" spans="1:40" ht="14.4" x14ac:dyDescent="0.3">
      <c r="C18" s="178"/>
      <c r="D18" s="178"/>
      <c r="E18" s="178"/>
      <c r="F18" s="185"/>
      <c r="G18" s="185"/>
      <c r="H18" s="185"/>
      <c r="I18" s="185"/>
      <c r="J18" s="185"/>
      <c r="K18" s="177"/>
      <c r="L18" s="177"/>
      <c r="N18" s="137"/>
      <c r="O18" s="137"/>
      <c r="P18" s="137"/>
      <c r="Q18" s="137"/>
      <c r="R18" s="137"/>
      <c r="S18" s="137"/>
      <c r="T18" s="137"/>
      <c r="U18" s="137"/>
      <c r="V18" s="137"/>
      <c r="W18" s="137"/>
      <c r="X18" s="137"/>
    </row>
    <row r="19" spans="1:40" ht="7.5" customHeight="1" x14ac:dyDescent="0.3">
      <c r="D19" s="178"/>
      <c r="E19" s="178"/>
      <c r="F19" s="178"/>
      <c r="G19" s="178"/>
      <c r="H19" s="179"/>
      <c r="I19" s="180"/>
      <c r="J19" s="177"/>
      <c r="K19" s="177"/>
      <c r="L19" s="177"/>
    </row>
    <row r="20" spans="1:40" ht="15.6" x14ac:dyDescent="0.3">
      <c r="A20" s="186" t="s">
        <v>139</v>
      </c>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row>
    <row r="21" spans="1:40" ht="7.5" customHeight="1" x14ac:dyDescent="0.25"/>
    <row r="22" spans="1:40" ht="7.5" customHeight="1" x14ac:dyDescent="0.25"/>
    <row r="23" spans="1:40" ht="27.75" customHeight="1" x14ac:dyDescent="0.25">
      <c r="A23" s="772" t="s">
        <v>205</v>
      </c>
      <c r="B23" s="772"/>
      <c r="C23" s="772"/>
      <c r="D23" s="772"/>
      <c r="E23" s="772"/>
      <c r="F23" s="772"/>
      <c r="G23" s="772"/>
      <c r="H23" s="772"/>
      <c r="I23" s="772"/>
      <c r="J23" s="772"/>
      <c r="K23" s="772"/>
      <c r="L23" s="772"/>
      <c r="M23" s="772"/>
      <c r="N23" s="772"/>
      <c r="O23" s="772"/>
      <c r="P23" s="772"/>
      <c r="Q23" s="772"/>
      <c r="R23" s="772"/>
      <c r="S23" s="772"/>
      <c r="T23" s="772"/>
      <c r="U23" s="772"/>
      <c r="V23" s="772"/>
      <c r="W23" s="772"/>
      <c r="X23" s="772"/>
      <c r="Y23" s="772"/>
      <c r="Z23" s="772"/>
    </row>
    <row r="24" spans="1:40" ht="7.5" customHeight="1" x14ac:dyDescent="0.25"/>
    <row r="25" spans="1:40" ht="26.25" customHeight="1" x14ac:dyDescent="0.25">
      <c r="B25" s="188" t="s">
        <v>187</v>
      </c>
      <c r="J25" s="794" t="s">
        <v>192</v>
      </c>
      <c r="K25" s="794"/>
      <c r="L25" s="794"/>
      <c r="N25" s="189"/>
      <c r="O25" s="190" t="s">
        <v>194</v>
      </c>
      <c r="P25" s="190"/>
      <c r="Q25" s="190" t="s">
        <v>193</v>
      </c>
      <c r="R25" s="175"/>
      <c r="S25" s="191"/>
      <c r="T25" s="191" t="s">
        <v>142</v>
      </c>
      <c r="U25" s="191"/>
      <c r="V25" s="191"/>
      <c r="W25" s="191"/>
      <c r="X25" s="794" t="s">
        <v>143</v>
      </c>
      <c r="Y25" s="794"/>
      <c r="Z25" s="794"/>
    </row>
    <row r="26" spans="1:40" ht="14.25" customHeight="1" x14ac:dyDescent="0.3">
      <c r="B26" s="798" t="s">
        <v>196</v>
      </c>
      <c r="C26" s="798"/>
      <c r="D26" s="798"/>
      <c r="E26" s="798"/>
      <c r="F26" s="798"/>
      <c r="G26" s="798"/>
      <c r="H26" s="798"/>
      <c r="I26" s="192" t="s">
        <v>200</v>
      </c>
      <c r="J26" s="797">
        <v>0</v>
      </c>
      <c r="K26" s="797"/>
      <c r="L26" s="797"/>
      <c r="M26" s="137"/>
      <c r="N26" s="193"/>
      <c r="O26" s="154"/>
      <c r="P26" s="193"/>
      <c r="Q26" s="154"/>
      <c r="R26" s="193"/>
      <c r="S26" s="137"/>
      <c r="T26" s="796">
        <f>IF(O26="y",J26,0)</f>
        <v>0</v>
      </c>
      <c r="U26" s="796"/>
      <c r="V26" s="796"/>
      <c r="W26" s="193"/>
      <c r="X26" s="796">
        <f>IF(Q26="y",J26,0)</f>
        <v>0</v>
      </c>
      <c r="Y26" s="796"/>
      <c r="Z26" s="796"/>
      <c r="AN26" s="157" t="s">
        <v>201</v>
      </c>
    </row>
    <row r="27" spans="1:40" ht="14.25" customHeight="1" x14ac:dyDescent="0.3">
      <c r="B27" s="798" t="s">
        <v>197</v>
      </c>
      <c r="C27" s="798"/>
      <c r="D27" s="798"/>
      <c r="E27" s="798"/>
      <c r="F27" s="798"/>
      <c r="G27" s="798"/>
      <c r="H27" s="798"/>
      <c r="I27" s="192" t="s">
        <v>200</v>
      </c>
      <c r="J27" s="797">
        <v>0</v>
      </c>
      <c r="K27" s="797"/>
      <c r="L27" s="797"/>
      <c r="M27" s="137"/>
      <c r="N27" s="137"/>
      <c r="O27" s="154"/>
      <c r="P27" s="137"/>
      <c r="Q27" s="154"/>
      <c r="R27" s="175"/>
      <c r="S27" s="194"/>
      <c r="T27" s="796">
        <f>IF(O27="y",J27,0)</f>
        <v>0</v>
      </c>
      <c r="U27" s="796"/>
      <c r="V27" s="796"/>
      <c r="W27" s="194"/>
      <c r="X27" s="796">
        <f>IF(Q27="y",J27,0)</f>
        <v>0</v>
      </c>
      <c r="Y27" s="796"/>
      <c r="Z27" s="796"/>
      <c r="AN27" s="157" t="s">
        <v>202</v>
      </c>
    </row>
    <row r="28" spans="1:40" ht="14.25" customHeight="1" x14ac:dyDescent="0.3">
      <c r="B28" s="798" t="s">
        <v>198</v>
      </c>
      <c r="C28" s="798"/>
      <c r="D28" s="798"/>
      <c r="E28" s="798"/>
      <c r="F28" s="798"/>
      <c r="G28" s="798"/>
      <c r="H28" s="798"/>
      <c r="I28" s="192" t="s">
        <v>200</v>
      </c>
      <c r="J28" s="797">
        <v>0</v>
      </c>
      <c r="K28" s="797"/>
      <c r="L28" s="797"/>
      <c r="M28" s="137"/>
      <c r="N28" s="137"/>
      <c r="O28" s="154"/>
      <c r="P28" s="137"/>
      <c r="Q28" s="154"/>
      <c r="R28" s="175"/>
      <c r="S28" s="194">
        <v>0</v>
      </c>
      <c r="T28" s="796">
        <f>IF(O28="y",J28,0)</f>
        <v>0</v>
      </c>
      <c r="U28" s="796"/>
      <c r="V28" s="796"/>
      <c r="W28" s="194"/>
      <c r="X28" s="796">
        <f>IF(Q28="y",J28,0)</f>
        <v>0</v>
      </c>
      <c r="Y28" s="796"/>
      <c r="Z28" s="796"/>
    </row>
    <row r="29" spans="1:40" ht="14.25" customHeight="1" x14ac:dyDescent="0.3">
      <c r="B29" s="798" t="s">
        <v>199</v>
      </c>
      <c r="C29" s="798"/>
      <c r="D29" s="798"/>
      <c r="E29" s="798"/>
      <c r="F29" s="798"/>
      <c r="G29" s="798"/>
      <c r="H29" s="798"/>
      <c r="I29" s="192" t="s">
        <v>200</v>
      </c>
      <c r="J29" s="797">
        <v>0</v>
      </c>
      <c r="K29" s="797"/>
      <c r="L29" s="797"/>
      <c r="M29" s="137"/>
      <c r="N29" s="137"/>
      <c r="O29" s="154"/>
      <c r="P29" s="137"/>
      <c r="Q29" s="154"/>
      <c r="R29" s="175"/>
      <c r="S29" s="194">
        <v>0</v>
      </c>
      <c r="T29" s="796">
        <f>IF(O29="y",J29,0)</f>
        <v>0</v>
      </c>
      <c r="U29" s="796"/>
      <c r="V29" s="796"/>
      <c r="W29" s="194"/>
      <c r="X29" s="796">
        <f>IF(Q29="y",J29,0)</f>
        <v>0</v>
      </c>
      <c r="Y29" s="796"/>
      <c r="Z29" s="796"/>
    </row>
    <row r="30" spans="1:40" ht="7.5" customHeight="1" x14ac:dyDescent="0.25">
      <c r="B30" s="195"/>
      <c r="C30" s="195"/>
      <c r="D30" s="195"/>
      <c r="E30" s="195"/>
      <c r="F30" s="195"/>
      <c r="H30" s="196"/>
      <c r="I30" s="196"/>
      <c r="J30" s="196"/>
      <c r="K30" s="196"/>
      <c r="L30" s="195"/>
      <c r="M30" s="195"/>
      <c r="N30" s="197"/>
      <c r="O30" s="197"/>
      <c r="P30" s="197"/>
      <c r="Q30" s="197"/>
      <c r="R30" s="195"/>
      <c r="S30" s="195"/>
      <c r="T30" s="197"/>
      <c r="U30" s="197"/>
      <c r="V30" s="197"/>
      <c r="W30" s="197"/>
      <c r="X30" s="195"/>
      <c r="Y30" s="195"/>
      <c r="Z30" s="195"/>
    </row>
    <row r="31" spans="1:40" ht="15.75" customHeight="1" thickBot="1" x14ac:dyDescent="0.35">
      <c r="A31" s="175"/>
      <c r="B31" s="175"/>
      <c r="C31" s="175"/>
      <c r="D31" s="175"/>
      <c r="E31" s="175"/>
      <c r="G31" s="183"/>
      <c r="H31" s="183"/>
      <c r="I31" s="183"/>
      <c r="J31" s="183"/>
      <c r="K31" s="183"/>
      <c r="L31" s="137"/>
      <c r="M31" s="137"/>
      <c r="N31" s="137"/>
      <c r="O31" s="137"/>
      <c r="P31" s="198" t="s">
        <v>195</v>
      </c>
      <c r="Q31" s="137"/>
      <c r="R31" s="175"/>
      <c r="S31" s="199"/>
      <c r="T31" s="801">
        <f>SUM(T26:V29)</f>
        <v>0</v>
      </c>
      <c r="U31" s="802"/>
      <c r="V31" s="803"/>
      <c r="W31" s="199"/>
      <c r="X31" s="799">
        <f>SUM(X26:Z29)</f>
        <v>0</v>
      </c>
      <c r="Y31" s="800"/>
      <c r="Z31" s="800"/>
    </row>
    <row r="32" spans="1:40" ht="14.4" x14ac:dyDescent="0.3">
      <c r="F32" s="188"/>
      <c r="L32" s="137"/>
      <c r="M32" s="137"/>
      <c r="N32" s="137"/>
      <c r="O32" s="137"/>
      <c r="Q32" s="137"/>
      <c r="R32" s="137"/>
      <c r="S32" s="137"/>
      <c r="T32" s="137"/>
      <c r="U32" s="137"/>
      <c r="V32" s="137"/>
      <c r="W32" s="137"/>
      <c r="X32" s="137"/>
    </row>
    <row r="33" spans="1:27" ht="7.5" customHeight="1" x14ac:dyDescent="0.25"/>
    <row r="34" spans="1:27" ht="15.6" x14ac:dyDescent="0.3">
      <c r="A34" s="186" t="s">
        <v>140</v>
      </c>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row>
    <row r="35" spans="1:27" s="201" customFormat="1" ht="7.5" customHeight="1" x14ac:dyDescent="0.3">
      <c r="A35" s="200"/>
    </row>
    <row r="36" spans="1:27" s="201" customFormat="1" ht="7.5" customHeight="1" x14ac:dyDescent="0.3">
      <c r="A36" s="200"/>
    </row>
    <row r="37" spans="1:27" s="202" customFormat="1" ht="17.25" customHeight="1" x14ac:dyDescent="0.25">
      <c r="F37" s="793" t="s">
        <v>142</v>
      </c>
      <c r="G37" s="793"/>
      <c r="H37" s="793"/>
      <c r="J37" s="793" t="s">
        <v>143</v>
      </c>
      <c r="K37" s="793"/>
      <c r="L37" s="793"/>
      <c r="T37" s="793" t="s">
        <v>142</v>
      </c>
      <c r="U37" s="793"/>
      <c r="V37" s="793"/>
      <c r="X37" s="793" t="s">
        <v>143</v>
      </c>
      <c r="Y37" s="793"/>
      <c r="Z37" s="793"/>
    </row>
    <row r="38" spans="1:27" ht="13.5" customHeight="1" x14ac:dyDescent="0.25">
      <c r="A38" s="188" t="s">
        <v>188</v>
      </c>
      <c r="N38" s="188" t="s">
        <v>188</v>
      </c>
    </row>
    <row r="39" spans="1:27" s="205" customFormat="1" ht="13.5" customHeight="1" x14ac:dyDescent="0.2">
      <c r="A39" s="203">
        <v>0</v>
      </c>
      <c r="B39" s="766" t="s">
        <v>203</v>
      </c>
      <c r="C39" s="766"/>
      <c r="D39" s="766"/>
      <c r="E39" s="766"/>
      <c r="F39" s="775">
        <v>0</v>
      </c>
      <c r="G39" s="775"/>
      <c r="H39" s="775"/>
      <c r="I39" s="204"/>
      <c r="J39" s="775">
        <v>0</v>
      </c>
      <c r="K39" s="775"/>
      <c r="L39" s="775"/>
      <c r="N39" s="203">
        <v>21</v>
      </c>
      <c r="O39" s="766" t="s">
        <v>166</v>
      </c>
      <c r="P39" s="766"/>
      <c r="Q39" s="766"/>
      <c r="R39" s="766"/>
      <c r="T39" s="775">
        <v>0</v>
      </c>
      <c r="U39" s="775"/>
      <c r="V39" s="775"/>
      <c r="X39" s="775">
        <v>0</v>
      </c>
      <c r="Y39" s="775"/>
      <c r="Z39" s="775"/>
    </row>
    <row r="40" spans="1:27" s="205" customFormat="1" ht="13.5" customHeight="1" x14ac:dyDescent="0.2">
      <c r="A40" s="203">
        <v>2</v>
      </c>
      <c r="B40" s="766" t="s">
        <v>150</v>
      </c>
      <c r="C40" s="766"/>
      <c r="D40" s="766"/>
      <c r="E40" s="766"/>
      <c r="F40" s="775">
        <v>0</v>
      </c>
      <c r="G40" s="775"/>
      <c r="H40" s="775"/>
      <c r="I40" s="204"/>
      <c r="J40" s="775">
        <v>0</v>
      </c>
      <c r="K40" s="775"/>
      <c r="L40" s="775"/>
      <c r="N40" s="203">
        <v>22</v>
      </c>
      <c r="O40" s="766" t="s">
        <v>153</v>
      </c>
      <c r="P40" s="766"/>
      <c r="Q40" s="766"/>
      <c r="R40" s="766"/>
      <c r="T40" s="775">
        <v>0</v>
      </c>
      <c r="U40" s="775"/>
      <c r="V40" s="775"/>
      <c r="X40" s="775">
        <v>0</v>
      </c>
      <c r="Y40" s="775"/>
      <c r="Z40" s="775"/>
    </row>
    <row r="41" spans="1:27" s="205" customFormat="1" ht="13.5" customHeight="1" x14ac:dyDescent="0.2">
      <c r="A41" s="203">
        <v>3</v>
      </c>
      <c r="B41" s="766" t="s">
        <v>155</v>
      </c>
      <c r="C41" s="766"/>
      <c r="D41" s="766"/>
      <c r="E41" s="766"/>
      <c r="F41" s="775">
        <v>0</v>
      </c>
      <c r="G41" s="775"/>
      <c r="H41" s="775"/>
      <c r="I41" s="204"/>
      <c r="J41" s="775">
        <v>0</v>
      </c>
      <c r="K41" s="775"/>
      <c r="L41" s="775"/>
      <c r="N41" s="203">
        <v>23</v>
      </c>
      <c r="O41" s="766" t="s">
        <v>154</v>
      </c>
      <c r="P41" s="766"/>
      <c r="Q41" s="766"/>
      <c r="R41" s="766"/>
      <c r="T41" s="775">
        <v>0</v>
      </c>
      <c r="U41" s="775"/>
      <c r="V41" s="775"/>
      <c r="X41" s="775">
        <v>0</v>
      </c>
      <c r="Y41" s="775"/>
      <c r="Z41" s="775"/>
    </row>
    <row r="42" spans="1:27" s="205" customFormat="1" ht="13.5" customHeight="1" x14ac:dyDescent="0.2">
      <c r="A42" s="203">
        <v>4</v>
      </c>
      <c r="B42" s="766" t="s">
        <v>156</v>
      </c>
      <c r="C42" s="766"/>
      <c r="D42" s="766"/>
      <c r="E42" s="766"/>
      <c r="F42" s="775">
        <v>0</v>
      </c>
      <c r="G42" s="775"/>
      <c r="H42" s="775"/>
      <c r="I42" s="204"/>
      <c r="J42" s="775">
        <v>0</v>
      </c>
      <c r="K42" s="775"/>
      <c r="L42" s="775"/>
      <c r="N42" s="203">
        <v>25</v>
      </c>
      <c r="O42" s="778" t="s">
        <v>167</v>
      </c>
      <c r="P42" s="778"/>
      <c r="Q42" s="778"/>
      <c r="R42" s="778"/>
      <c r="T42" s="775">
        <v>0</v>
      </c>
      <c r="U42" s="775"/>
      <c r="V42" s="775"/>
      <c r="X42" s="775">
        <v>0</v>
      </c>
      <c r="Y42" s="775"/>
      <c r="Z42" s="775"/>
    </row>
    <row r="43" spans="1:27" s="205" customFormat="1" ht="13.5" customHeight="1" x14ac:dyDescent="0.2">
      <c r="A43" s="203">
        <v>5</v>
      </c>
      <c r="B43" s="766" t="s">
        <v>157</v>
      </c>
      <c r="C43" s="766"/>
      <c r="D43" s="766"/>
      <c r="E43" s="766"/>
      <c r="F43" s="775">
        <v>0</v>
      </c>
      <c r="G43" s="775"/>
      <c r="H43" s="775"/>
      <c r="I43" s="204"/>
      <c r="J43" s="775">
        <v>0</v>
      </c>
      <c r="K43" s="775"/>
      <c r="L43" s="775"/>
      <c r="N43" s="203">
        <v>26</v>
      </c>
      <c r="O43" s="766" t="s">
        <v>152</v>
      </c>
      <c r="P43" s="766"/>
      <c r="Q43" s="766"/>
      <c r="R43" s="766"/>
      <c r="T43" s="775">
        <v>0</v>
      </c>
      <c r="U43" s="775"/>
      <c r="V43" s="775"/>
      <c r="X43" s="775">
        <v>0</v>
      </c>
      <c r="Y43" s="775"/>
      <c r="Z43" s="775"/>
    </row>
    <row r="44" spans="1:27" s="208" customFormat="1" ht="13.5" customHeight="1" x14ac:dyDescent="0.2">
      <c r="A44" s="206">
        <v>6</v>
      </c>
      <c r="B44" s="778" t="s">
        <v>158</v>
      </c>
      <c r="C44" s="778"/>
      <c r="D44" s="778"/>
      <c r="E44" s="778"/>
      <c r="F44" s="777">
        <v>0</v>
      </c>
      <c r="G44" s="777"/>
      <c r="H44" s="777"/>
      <c r="I44" s="207"/>
      <c r="J44" s="777">
        <v>0</v>
      </c>
      <c r="K44" s="777"/>
      <c r="L44" s="777"/>
      <c r="N44" s="206">
        <v>27</v>
      </c>
      <c r="O44" s="778" t="s">
        <v>168</v>
      </c>
      <c r="P44" s="778"/>
      <c r="Q44" s="778"/>
      <c r="R44" s="778"/>
      <c r="T44" s="775">
        <v>0</v>
      </c>
      <c r="U44" s="775"/>
      <c r="V44" s="775"/>
      <c r="W44" s="209"/>
      <c r="X44" s="775">
        <v>0</v>
      </c>
      <c r="Y44" s="775"/>
      <c r="Z44" s="775"/>
    </row>
    <row r="45" spans="1:27" s="208" customFormat="1" ht="26.25" customHeight="1" x14ac:dyDescent="0.2">
      <c r="A45" s="206">
        <v>7</v>
      </c>
      <c r="B45" s="778" t="s">
        <v>159</v>
      </c>
      <c r="C45" s="778"/>
      <c r="D45" s="778"/>
      <c r="E45" s="778"/>
      <c r="F45" s="777">
        <v>0</v>
      </c>
      <c r="G45" s="777"/>
      <c r="H45" s="777"/>
      <c r="I45" s="207"/>
      <c r="J45" s="777">
        <v>0</v>
      </c>
      <c r="K45" s="777"/>
      <c r="L45" s="777"/>
      <c r="N45" s="206">
        <v>28</v>
      </c>
      <c r="O45" s="778" t="s">
        <v>169</v>
      </c>
      <c r="P45" s="778"/>
      <c r="Q45" s="778"/>
      <c r="R45" s="778"/>
      <c r="T45" s="775">
        <v>0</v>
      </c>
      <c r="U45" s="775"/>
      <c r="V45" s="775"/>
      <c r="W45" s="209"/>
      <c r="X45" s="775">
        <v>0</v>
      </c>
      <c r="Y45" s="775"/>
      <c r="Z45" s="775"/>
    </row>
    <row r="46" spans="1:27" s="205" customFormat="1" ht="13.5" customHeight="1" x14ac:dyDescent="0.2">
      <c r="A46" s="203">
        <v>8</v>
      </c>
      <c r="B46" s="766" t="s">
        <v>160</v>
      </c>
      <c r="C46" s="766"/>
      <c r="D46" s="766"/>
      <c r="E46" s="766"/>
      <c r="F46" s="775">
        <v>0</v>
      </c>
      <c r="G46" s="775"/>
      <c r="H46" s="775"/>
      <c r="I46" s="204"/>
      <c r="J46" s="775">
        <v>0</v>
      </c>
      <c r="K46" s="775"/>
      <c r="L46" s="775"/>
      <c r="N46" s="203">
        <v>31</v>
      </c>
      <c r="O46" s="766" t="s">
        <v>170</v>
      </c>
      <c r="P46" s="766"/>
      <c r="Q46" s="766"/>
      <c r="R46" s="766"/>
      <c r="T46" s="775">
        <v>0</v>
      </c>
      <c r="U46" s="775"/>
      <c r="V46" s="775"/>
      <c r="X46" s="775">
        <v>0</v>
      </c>
      <c r="Y46" s="775"/>
      <c r="Z46" s="775"/>
    </row>
    <row r="47" spans="1:27" s="205" customFormat="1" ht="13.5" customHeight="1" x14ac:dyDescent="0.2">
      <c r="A47" s="203">
        <v>9</v>
      </c>
      <c r="B47" s="766" t="s">
        <v>151</v>
      </c>
      <c r="C47" s="766"/>
      <c r="D47" s="766"/>
      <c r="E47" s="766"/>
      <c r="F47" s="775">
        <v>0</v>
      </c>
      <c r="G47" s="775"/>
      <c r="H47" s="775"/>
      <c r="I47" s="204"/>
      <c r="J47" s="775">
        <v>0</v>
      </c>
      <c r="K47" s="775"/>
      <c r="L47" s="775"/>
      <c r="N47" s="203">
        <v>32</v>
      </c>
      <c r="O47" s="778" t="s">
        <v>171</v>
      </c>
      <c r="P47" s="778"/>
      <c r="Q47" s="778"/>
      <c r="R47" s="778"/>
      <c r="T47" s="775">
        <v>0</v>
      </c>
      <c r="U47" s="775"/>
      <c r="V47" s="775"/>
      <c r="X47" s="775">
        <v>0</v>
      </c>
      <c r="Y47" s="775"/>
      <c r="Z47" s="775"/>
    </row>
    <row r="48" spans="1:27" s="205" customFormat="1" ht="13.5" customHeight="1" x14ac:dyDescent="0.2">
      <c r="A48" s="203">
        <v>10</v>
      </c>
      <c r="B48" s="766" t="s">
        <v>161</v>
      </c>
      <c r="C48" s="766"/>
      <c r="D48" s="766"/>
      <c r="E48" s="766"/>
      <c r="F48" s="775">
        <v>0</v>
      </c>
      <c r="G48" s="775"/>
      <c r="H48" s="775"/>
      <c r="I48" s="204"/>
      <c r="J48" s="775">
        <v>0</v>
      </c>
      <c r="K48" s="775"/>
      <c r="L48" s="775"/>
      <c r="N48" s="203">
        <v>33</v>
      </c>
      <c r="O48" s="766" t="s">
        <v>172</v>
      </c>
      <c r="P48" s="766"/>
      <c r="Q48" s="766"/>
      <c r="R48" s="766"/>
      <c r="T48" s="775">
        <v>0</v>
      </c>
      <c r="U48" s="775"/>
      <c r="V48" s="775"/>
      <c r="X48" s="775">
        <v>0</v>
      </c>
      <c r="Y48" s="775"/>
      <c r="Z48" s="775"/>
    </row>
    <row r="49" spans="1:27" s="205" customFormat="1" ht="13.5" customHeight="1" x14ac:dyDescent="0.2">
      <c r="A49" s="203">
        <v>11</v>
      </c>
      <c r="B49" s="766" t="s">
        <v>162</v>
      </c>
      <c r="C49" s="766"/>
      <c r="D49" s="766"/>
      <c r="E49" s="766"/>
      <c r="F49" s="775">
        <v>0</v>
      </c>
      <c r="G49" s="775"/>
      <c r="H49" s="775"/>
      <c r="I49" s="204"/>
      <c r="J49" s="775">
        <v>0</v>
      </c>
      <c r="K49" s="775"/>
      <c r="L49" s="775"/>
      <c r="N49" s="203">
        <v>48</v>
      </c>
      <c r="O49" s="778" t="s">
        <v>213</v>
      </c>
      <c r="P49" s="778"/>
      <c r="Q49" s="778"/>
      <c r="R49" s="778"/>
      <c r="T49" s="775">
        <v>0</v>
      </c>
      <c r="U49" s="775"/>
      <c r="V49" s="775"/>
      <c r="X49" s="775">
        <v>0</v>
      </c>
      <c r="Y49" s="775"/>
      <c r="Z49" s="775"/>
    </row>
    <row r="50" spans="1:27" s="205" customFormat="1" ht="13.5" customHeight="1" x14ac:dyDescent="0.2">
      <c r="A50" s="203">
        <v>12</v>
      </c>
      <c r="B50" s="766" t="s">
        <v>163</v>
      </c>
      <c r="C50" s="766"/>
      <c r="D50" s="766"/>
      <c r="E50" s="766"/>
      <c r="F50" s="775">
        <v>0</v>
      </c>
      <c r="G50" s="775"/>
      <c r="H50" s="775"/>
      <c r="I50" s="204"/>
      <c r="J50" s="775">
        <v>0</v>
      </c>
      <c r="K50" s="775"/>
      <c r="L50" s="775"/>
      <c r="N50" s="203"/>
      <c r="O50" s="766"/>
      <c r="P50" s="766"/>
      <c r="Q50" s="766"/>
      <c r="R50" s="766"/>
      <c r="T50" s="775">
        <v>0</v>
      </c>
      <c r="U50" s="775"/>
      <c r="V50" s="775"/>
      <c r="X50" s="775">
        <v>0</v>
      </c>
      <c r="Y50" s="775"/>
      <c r="Z50" s="775"/>
    </row>
    <row r="51" spans="1:27" s="205" customFormat="1" ht="13.5" customHeight="1" x14ac:dyDescent="0.2">
      <c r="A51" s="203">
        <v>13</v>
      </c>
      <c r="B51" s="766" t="s">
        <v>164</v>
      </c>
      <c r="C51" s="766"/>
      <c r="D51" s="766"/>
      <c r="E51" s="766"/>
      <c r="F51" s="775">
        <v>0</v>
      </c>
      <c r="G51" s="775"/>
      <c r="H51" s="775"/>
      <c r="I51" s="204"/>
      <c r="J51" s="775">
        <v>0</v>
      </c>
      <c r="K51" s="775"/>
      <c r="L51" s="775"/>
      <c r="N51" s="203"/>
      <c r="O51" s="766"/>
      <c r="P51" s="766"/>
      <c r="Q51" s="766"/>
      <c r="R51" s="766"/>
      <c r="T51" s="775">
        <v>0</v>
      </c>
      <c r="U51" s="775"/>
      <c r="V51" s="775"/>
      <c r="X51" s="775">
        <v>0</v>
      </c>
      <c r="Y51" s="775"/>
      <c r="Z51" s="775"/>
    </row>
    <row r="52" spans="1:27" s="205" customFormat="1" ht="13.5" customHeight="1" x14ac:dyDescent="0.2">
      <c r="A52" s="203">
        <v>14</v>
      </c>
      <c r="B52" s="766" t="s">
        <v>165</v>
      </c>
      <c r="C52" s="766"/>
      <c r="D52" s="766"/>
      <c r="E52" s="766"/>
      <c r="F52" s="775">
        <v>0</v>
      </c>
      <c r="G52" s="775"/>
      <c r="H52" s="775"/>
      <c r="I52" s="204"/>
      <c r="J52" s="775">
        <v>0</v>
      </c>
      <c r="K52" s="775"/>
      <c r="L52" s="775"/>
      <c r="N52" s="203"/>
      <c r="O52" s="766"/>
      <c r="P52" s="766"/>
      <c r="Q52" s="766"/>
      <c r="R52" s="766"/>
      <c r="T52" s="775">
        <v>0</v>
      </c>
      <c r="U52" s="775"/>
      <c r="V52" s="775"/>
      <c r="X52" s="775">
        <v>0</v>
      </c>
      <c r="Y52" s="775"/>
      <c r="Z52" s="775"/>
    </row>
    <row r="54" spans="1:27" ht="13.8" thickBot="1" x14ac:dyDescent="0.3">
      <c r="A54" s="210"/>
      <c r="B54" s="210"/>
      <c r="C54" s="210"/>
      <c r="D54" s="210"/>
      <c r="E54" s="210"/>
      <c r="F54" s="210"/>
      <c r="G54" s="210"/>
      <c r="H54" s="210"/>
      <c r="I54" s="210"/>
      <c r="J54" s="210"/>
      <c r="K54" s="210"/>
      <c r="L54" s="210"/>
      <c r="M54" s="210"/>
      <c r="N54" s="210"/>
      <c r="O54" s="210"/>
      <c r="P54" s="210"/>
      <c r="Q54" s="210"/>
      <c r="R54" s="210"/>
      <c r="S54" s="210"/>
      <c r="T54" s="210"/>
      <c r="U54" s="210"/>
      <c r="V54" s="210"/>
      <c r="W54" s="210"/>
      <c r="X54" s="210"/>
      <c r="Y54" s="210"/>
      <c r="Z54" s="210"/>
    </row>
    <row r="55" spans="1:27" s="188" customFormat="1" ht="15.75" customHeight="1" thickBot="1" x14ac:dyDescent="0.3">
      <c r="A55" s="211"/>
      <c r="B55" s="211"/>
      <c r="C55" s="211"/>
      <c r="D55" s="211"/>
      <c r="E55" s="211"/>
      <c r="F55" s="211"/>
      <c r="G55" s="211"/>
      <c r="H55" s="212"/>
      <c r="I55" s="212"/>
      <c r="J55" s="212"/>
      <c r="K55" s="212"/>
      <c r="L55" s="213" t="s">
        <v>189</v>
      </c>
      <c r="M55" s="211"/>
      <c r="N55" s="784">
        <f>SUM(F39:H52,T39:V52)</f>
        <v>0</v>
      </c>
      <c r="O55" s="785"/>
      <c r="P55" s="786"/>
      <c r="Q55" s="211"/>
      <c r="R55" s="211"/>
      <c r="S55" s="211"/>
      <c r="T55" s="211"/>
      <c r="U55" s="213"/>
      <c r="V55" s="211"/>
      <c r="W55" s="211"/>
      <c r="X55" s="211"/>
      <c r="Y55" s="211"/>
      <c r="Z55" s="211"/>
    </row>
    <row r="56" spans="1:27" ht="13.8" thickBot="1" x14ac:dyDescent="0.3"/>
    <row r="57" spans="1:27" ht="15.75" customHeight="1" thickBot="1" x14ac:dyDescent="0.3">
      <c r="L57" s="214" t="s">
        <v>190</v>
      </c>
      <c r="N57" s="787">
        <f>SUM(J39:L52,X39:Z52)</f>
        <v>0</v>
      </c>
      <c r="O57" s="788"/>
      <c r="P57" s="789"/>
    </row>
    <row r="58" spans="1:27" ht="15.75" customHeight="1" x14ac:dyDescent="0.25">
      <c r="L58" s="215"/>
      <c r="M58" s="156"/>
      <c r="N58" s="216"/>
      <c r="O58" s="217"/>
      <c r="P58" s="217"/>
      <c r="Q58" s="156"/>
      <c r="R58" s="156"/>
    </row>
    <row r="59" spans="1:27" ht="7.5" customHeight="1" x14ac:dyDescent="0.25"/>
    <row r="60" spans="1:27" s="218" customFormat="1" ht="15.6" x14ac:dyDescent="0.3">
      <c r="A60" s="186" t="s">
        <v>191</v>
      </c>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row>
    <row r="62" spans="1:27" ht="13.8" thickBot="1" x14ac:dyDescent="0.3"/>
    <row r="63" spans="1:27" s="219" customFormat="1" ht="18" customHeight="1" thickBot="1" x14ac:dyDescent="0.35">
      <c r="B63" s="782" t="s">
        <v>146</v>
      </c>
      <c r="C63" s="782"/>
      <c r="D63" s="782"/>
      <c r="E63" s="782"/>
      <c r="F63" s="782"/>
      <c r="G63" s="783"/>
      <c r="H63" s="779">
        <f>SUM(N17,T31,N55)</f>
        <v>0</v>
      </c>
      <c r="I63" s="780"/>
      <c r="J63" s="780"/>
      <c r="K63" s="780"/>
      <c r="L63" s="781"/>
      <c r="N63" s="782" t="s">
        <v>147</v>
      </c>
      <c r="O63" s="782"/>
      <c r="P63" s="782"/>
      <c r="Q63" s="782"/>
      <c r="R63" s="782"/>
      <c r="S63" s="782"/>
      <c r="T63" s="782"/>
      <c r="U63" s="783"/>
      <c r="V63" s="779">
        <f>SUM(T17,X31,N57)</f>
        <v>0</v>
      </c>
      <c r="W63" s="780"/>
      <c r="X63" s="780"/>
      <c r="Y63" s="780"/>
      <c r="Z63" s="781"/>
    </row>
  </sheetData>
  <protectedRanges>
    <protectedRange password="CF60" sqref="F12:K15 Z12:Z15 B26:H29 J26:L29" name="PM Editable Range"/>
  </protectedRanges>
  <dataConsolidate/>
  <mergeCells count="146">
    <mergeCell ref="T37:V37"/>
    <mergeCell ref="X37:Z37"/>
    <mergeCell ref="X25:Z25"/>
    <mergeCell ref="X26:Z26"/>
    <mergeCell ref="X27:Z27"/>
    <mergeCell ref="J26:L26"/>
    <mergeCell ref="B26:H26"/>
    <mergeCell ref="B27:H27"/>
    <mergeCell ref="J27:L27"/>
    <mergeCell ref="B28:H28"/>
    <mergeCell ref="J28:L28"/>
    <mergeCell ref="B29:H29"/>
    <mergeCell ref="J29:L29"/>
    <mergeCell ref="J25:L25"/>
    <mergeCell ref="T26:V26"/>
    <mergeCell ref="X31:Z31"/>
    <mergeCell ref="T27:V27"/>
    <mergeCell ref="T28:V28"/>
    <mergeCell ref="T29:V29"/>
    <mergeCell ref="X28:Z28"/>
    <mergeCell ref="X29:Z29"/>
    <mergeCell ref="T31:V31"/>
    <mergeCell ref="N13:P13"/>
    <mergeCell ref="N14:P14"/>
    <mergeCell ref="N15:P15"/>
    <mergeCell ref="N17:P17"/>
    <mergeCell ref="N11:P11"/>
    <mergeCell ref="G11:K11"/>
    <mergeCell ref="B63:G63"/>
    <mergeCell ref="H63:L63"/>
    <mergeCell ref="B41:E41"/>
    <mergeCell ref="O41:R41"/>
    <mergeCell ref="B42:E42"/>
    <mergeCell ref="O42:R42"/>
    <mergeCell ref="F41:H41"/>
    <mergeCell ref="J41:L41"/>
    <mergeCell ref="B40:E40"/>
    <mergeCell ref="F37:H37"/>
    <mergeCell ref="J37:L37"/>
    <mergeCell ref="D12:E12"/>
    <mergeCell ref="D13:E13"/>
    <mergeCell ref="D14:E14"/>
    <mergeCell ref="D15:E15"/>
    <mergeCell ref="J40:L40"/>
    <mergeCell ref="V63:Z63"/>
    <mergeCell ref="N63:U63"/>
    <mergeCell ref="X51:Z51"/>
    <mergeCell ref="F52:H52"/>
    <mergeCell ref="J52:L52"/>
    <mergeCell ref="T52:V52"/>
    <mergeCell ref="X52:Z52"/>
    <mergeCell ref="B51:E51"/>
    <mergeCell ref="O51:R51"/>
    <mergeCell ref="B52:E52"/>
    <mergeCell ref="O52:R52"/>
    <mergeCell ref="F51:H51"/>
    <mergeCell ref="J51:L51"/>
    <mergeCell ref="T51:V51"/>
    <mergeCell ref="N55:P55"/>
    <mergeCell ref="N57:P57"/>
    <mergeCell ref="X49:Z49"/>
    <mergeCell ref="F50:H50"/>
    <mergeCell ref="J50:L50"/>
    <mergeCell ref="T50:V50"/>
    <mergeCell ref="X50:Z50"/>
    <mergeCell ref="B49:E49"/>
    <mergeCell ref="O49:R49"/>
    <mergeCell ref="B50:E50"/>
    <mergeCell ref="O50:R50"/>
    <mergeCell ref="F49:H49"/>
    <mergeCell ref="J49:L49"/>
    <mergeCell ref="T49:V49"/>
    <mergeCell ref="X47:Z47"/>
    <mergeCell ref="F48:H48"/>
    <mergeCell ref="J48:L48"/>
    <mergeCell ref="T48:V48"/>
    <mergeCell ref="X48:Z48"/>
    <mergeCell ref="B47:E47"/>
    <mergeCell ref="O47:R47"/>
    <mergeCell ref="B48:E48"/>
    <mergeCell ref="O48:R48"/>
    <mergeCell ref="F47:H47"/>
    <mergeCell ref="J47:L47"/>
    <mergeCell ref="T47:V47"/>
    <mergeCell ref="X45:Z45"/>
    <mergeCell ref="F46:H46"/>
    <mergeCell ref="J46:L46"/>
    <mergeCell ref="T46:V46"/>
    <mergeCell ref="X46:Z46"/>
    <mergeCell ref="B45:E45"/>
    <mergeCell ref="O45:R45"/>
    <mergeCell ref="B46:E46"/>
    <mergeCell ref="O46:R46"/>
    <mergeCell ref="F45:H45"/>
    <mergeCell ref="J45:L45"/>
    <mergeCell ref="T45:V45"/>
    <mergeCell ref="X43:Z43"/>
    <mergeCell ref="F44:H44"/>
    <mergeCell ref="J44:L44"/>
    <mergeCell ref="T44:V44"/>
    <mergeCell ref="X44:Z44"/>
    <mergeCell ref="B43:E43"/>
    <mergeCell ref="O43:R43"/>
    <mergeCell ref="B44:E44"/>
    <mergeCell ref="O44:R44"/>
    <mergeCell ref="F43:H43"/>
    <mergeCell ref="J43:L43"/>
    <mergeCell ref="T43:V43"/>
    <mergeCell ref="T40:V40"/>
    <mergeCell ref="X40:Z40"/>
    <mergeCell ref="O40:R40"/>
    <mergeCell ref="F39:H39"/>
    <mergeCell ref="J39:L39"/>
    <mergeCell ref="T39:V39"/>
    <mergeCell ref="X41:Z41"/>
    <mergeCell ref="F42:H42"/>
    <mergeCell ref="J42:L42"/>
    <mergeCell ref="T42:V42"/>
    <mergeCell ref="X42:Z42"/>
    <mergeCell ref="O39:R39"/>
    <mergeCell ref="F40:H40"/>
    <mergeCell ref="T41:V41"/>
    <mergeCell ref="A5:I5"/>
    <mergeCell ref="K5:R5"/>
    <mergeCell ref="U5:X5"/>
    <mergeCell ref="P4:X4"/>
    <mergeCell ref="A4:D4"/>
    <mergeCell ref="A3:X3"/>
    <mergeCell ref="E4:H4"/>
    <mergeCell ref="J4:O4"/>
    <mergeCell ref="B39:E39"/>
    <mergeCell ref="T12:W12"/>
    <mergeCell ref="T13:W13"/>
    <mergeCell ref="T14:W14"/>
    <mergeCell ref="T15:W15"/>
    <mergeCell ref="T17:W17"/>
    <mergeCell ref="T11:W11"/>
    <mergeCell ref="A23:Z23"/>
    <mergeCell ref="A10:Z10"/>
    <mergeCell ref="G12:K12"/>
    <mergeCell ref="G13:K13"/>
    <mergeCell ref="G14:K14"/>
    <mergeCell ref="G15:K15"/>
    <mergeCell ref="F17:J17"/>
    <mergeCell ref="X39:Z39"/>
    <mergeCell ref="N12:P12"/>
  </mergeCells>
  <dataValidations disablePrompts="1" xWindow="557" yWindow="720" count="8">
    <dataValidation type="custom" allowBlank="1" showInputMessage="1" showErrorMessage="1" promptTitle="Enter either Y or N" prompt="Enter either Y or N depending how the allowance will be provided." sqref="O26" xr:uid="{00000000-0002-0000-0300-000000000000}">
      <formula1>OR(IF(O26=AN26,1, 0),IF(O26=AN27,1,0))</formula1>
    </dataValidation>
    <dataValidation type="custom" allowBlank="1" showInputMessage="1" showErrorMessage="1" promptTitle="Enter either Y or N" prompt="Enter either Y or N depending how the allowance will be provided" sqref="Q26" xr:uid="{00000000-0002-0000-0300-000001000000}">
      <formula1>OR(IF(Q26=AN26,1, 0),IF(Q26=AN27,1,0))</formula1>
    </dataValidation>
    <dataValidation type="custom" allowBlank="1" showInputMessage="1" showErrorMessage="1" sqref="O27" xr:uid="{00000000-0002-0000-0300-000002000000}">
      <formula1>OR(IF(O27=AN26,1, 0),IF(O27=AN27,1,0))</formula1>
    </dataValidation>
    <dataValidation type="custom" allowBlank="1" showInputMessage="1" showErrorMessage="1" sqref="O28" xr:uid="{00000000-0002-0000-0300-000003000000}">
      <formula1>OR(IF(O28=AN26,1, 0),IF(O28=AN27,1,0))</formula1>
    </dataValidation>
    <dataValidation type="custom" allowBlank="1" showInputMessage="1" showErrorMessage="1" sqref="O29" xr:uid="{00000000-0002-0000-0300-000004000000}">
      <formula1>OR(IF(O29=AN26,1, 0),IF(O29=AN27,1,0))</formula1>
    </dataValidation>
    <dataValidation type="custom" allowBlank="1" showInputMessage="1" showErrorMessage="1" sqref="Q27" xr:uid="{00000000-0002-0000-0300-000005000000}">
      <formula1>OR(IF(Q27=AN26,1, 0),IF(Q27=AN27,1,0))</formula1>
    </dataValidation>
    <dataValidation type="custom" allowBlank="1" showInputMessage="1" showErrorMessage="1" sqref="Q28" xr:uid="{00000000-0002-0000-0300-000006000000}">
      <formula1>OR(IF(Q28=AN26,1, 0),IF(Q28=AN27,1,0))</formula1>
    </dataValidation>
    <dataValidation type="custom" allowBlank="1" showInputMessage="1" showErrorMessage="1" sqref="Q29" xr:uid="{00000000-0002-0000-0300-000007000000}">
      <formula1>OR(IF(Q29=AN26,1, 0),IF(Q29=AN27,1,0))</formula1>
    </dataValidation>
  </dataValidations>
  <printOptions horizontalCentered="1"/>
  <pageMargins left="0.25" right="0.25" top="0.25" bottom="0.45" header="0" footer="0.25"/>
  <pageSetup scale="85" orientation="portrait" horizontalDpi="1200" verticalDpi="1200" r:id="rId1"/>
  <headerFooter>
    <oddFooter>&amp;L&amp;"Arial,Regular"&amp;8 115_Design_Build_Best_Value_Proposal_Form_Competitive_GMP_V05.19.14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50"/>
  <sheetViews>
    <sheetView showGridLines="0" zoomScaleNormal="100" zoomScalePageLayoutView="90" workbookViewId="0">
      <selection activeCell="L14" sqref="L14"/>
    </sheetView>
  </sheetViews>
  <sheetFormatPr defaultColWidth="8.88671875" defaultRowHeight="13.8" x14ac:dyDescent="0.25"/>
  <cols>
    <col min="1" max="1" width="5.33203125" style="1" customWidth="1"/>
    <col min="2" max="2" width="25.6640625" style="1" customWidth="1"/>
    <col min="3" max="3" width="6.6640625" style="1" customWidth="1"/>
    <col min="4" max="4" width="20.6640625" style="1" customWidth="1"/>
    <col min="5" max="5" width="10.6640625" style="1" customWidth="1"/>
    <col min="6" max="6" width="15.6640625" style="1" customWidth="1"/>
    <col min="7" max="7" width="3.33203125" style="1" customWidth="1"/>
    <col min="8" max="8" width="12.6640625" style="1" customWidth="1"/>
    <col min="9" max="9" width="3.33203125" style="1" customWidth="1"/>
    <col min="10" max="10" width="17.6640625" style="1" customWidth="1"/>
    <col min="11" max="11" width="6" style="1" customWidth="1"/>
    <col min="12" max="12" width="22.6640625" style="1" bestFit="1" customWidth="1"/>
    <col min="13" max="16384" width="8.88671875" style="1"/>
  </cols>
  <sheetData>
    <row r="1" spans="1:17" ht="20.399999999999999" x14ac:dyDescent="0.35">
      <c r="A1" s="840" t="s">
        <v>278</v>
      </c>
      <c r="B1" s="840"/>
      <c r="C1" s="840"/>
      <c r="D1" s="840"/>
      <c r="E1" s="840"/>
      <c r="F1" s="840"/>
      <c r="H1" s="2"/>
      <c r="I1" s="2"/>
      <c r="J1" s="2"/>
    </row>
    <row r="2" spans="1:17" s="98" customFormat="1" ht="7.5" customHeight="1" thickBot="1" x14ac:dyDescent="0.35">
      <c r="A2" s="823"/>
      <c r="B2" s="823"/>
      <c r="C2" s="823"/>
      <c r="D2" s="823"/>
    </row>
    <row r="3" spans="1:17" ht="8.1" customHeight="1" x14ac:dyDescent="0.25">
      <c r="A3" s="3"/>
      <c r="B3" s="3"/>
      <c r="C3" s="3"/>
      <c r="D3" s="3"/>
      <c r="E3" s="3"/>
      <c r="F3" s="3"/>
      <c r="G3" s="3"/>
      <c r="H3" s="3"/>
      <c r="I3" s="3"/>
      <c r="J3" s="3"/>
    </row>
    <row r="4" spans="1:17" x14ac:dyDescent="0.25">
      <c r="A4" s="853" t="s">
        <v>50</v>
      </c>
      <c r="B4" s="853"/>
      <c r="C4" s="841" t="str">
        <f>IF('Pricing Proposal'!D4=""," ",'Pricing Proposal'!D4)</f>
        <v xml:space="preserve"> </v>
      </c>
      <c r="D4" s="842"/>
      <c r="E4" s="842"/>
      <c r="F4" s="853" t="s">
        <v>52</v>
      </c>
      <c r="G4" s="853"/>
      <c r="H4" s="842" t="str">
        <f>IF('Pricing Proposal'!D7="","",'Pricing Proposal'!D7)</f>
        <v/>
      </c>
      <c r="I4" s="842"/>
      <c r="J4" s="842"/>
    </row>
    <row r="5" spans="1:17" x14ac:dyDescent="0.25">
      <c r="A5" s="853" t="s">
        <v>51</v>
      </c>
      <c r="B5" s="853"/>
      <c r="C5" s="843"/>
      <c r="D5" s="843"/>
      <c r="E5" s="843"/>
      <c r="F5" s="853" t="s">
        <v>53</v>
      </c>
      <c r="G5" s="853"/>
      <c r="H5" s="850"/>
      <c r="I5" s="843"/>
      <c r="J5" s="843"/>
    </row>
    <row r="6" spans="1:17" ht="8.1" customHeight="1" x14ac:dyDescent="0.25"/>
    <row r="7" spans="1:17" ht="20.100000000000001" customHeight="1" x14ac:dyDescent="0.45">
      <c r="A7" s="4" t="s">
        <v>31</v>
      </c>
      <c r="B7" s="5" t="s">
        <v>85</v>
      </c>
      <c r="C7" s="5"/>
      <c r="D7" s="6"/>
      <c r="E7" s="6"/>
      <c r="F7" s="6"/>
      <c r="G7" s="6"/>
      <c r="H7" s="6"/>
      <c r="I7" s="6"/>
      <c r="J7" s="7"/>
      <c r="K7" s="221"/>
      <c r="L7" s="138" t="s">
        <v>210</v>
      </c>
      <c r="M7" s="221"/>
      <c r="N7" s="221"/>
      <c r="O7" s="221"/>
      <c r="P7" s="221"/>
      <c r="Q7" s="221"/>
    </row>
    <row r="8" spans="1:17" ht="20.100000000000001" customHeight="1" x14ac:dyDescent="0.25">
      <c r="A8" s="844" t="s">
        <v>0</v>
      </c>
      <c r="B8" s="845"/>
      <c r="C8" s="844" t="s">
        <v>1</v>
      </c>
      <c r="D8" s="846"/>
      <c r="E8" s="846"/>
      <c r="F8" s="845"/>
      <c r="G8" s="844" t="s">
        <v>2</v>
      </c>
      <c r="H8" s="846"/>
      <c r="I8" s="845"/>
      <c r="J8" s="418" t="s">
        <v>3</v>
      </c>
      <c r="L8" s="139" t="s">
        <v>211</v>
      </c>
    </row>
    <row r="9" spans="1:17" ht="30" customHeight="1" x14ac:dyDescent="0.25">
      <c r="A9" s="121" t="s">
        <v>34</v>
      </c>
      <c r="B9" s="432" t="s">
        <v>280</v>
      </c>
      <c r="C9" s="832" t="s">
        <v>281</v>
      </c>
      <c r="D9" s="833"/>
      <c r="E9" s="833"/>
      <c r="F9" s="834"/>
      <c r="G9" s="847" t="s">
        <v>282</v>
      </c>
      <c r="H9" s="848"/>
      <c r="I9" s="849"/>
      <c r="J9" s="460"/>
      <c r="L9" s="140" t="s">
        <v>212</v>
      </c>
    </row>
    <row r="10" spans="1:17" ht="30" customHeight="1" x14ac:dyDescent="0.25">
      <c r="A10" s="121" t="s">
        <v>35</v>
      </c>
      <c r="B10" s="432" t="s">
        <v>283</v>
      </c>
      <c r="C10" s="832" t="s">
        <v>284</v>
      </c>
      <c r="D10" s="833" t="s">
        <v>284</v>
      </c>
      <c r="E10" s="833" t="s">
        <v>284</v>
      </c>
      <c r="F10" s="834" t="s">
        <v>284</v>
      </c>
      <c r="G10" s="847" t="s">
        <v>285</v>
      </c>
      <c r="H10" s="848" t="s">
        <v>285</v>
      </c>
      <c r="I10" s="849" t="s">
        <v>285</v>
      </c>
      <c r="J10" s="460"/>
    </row>
    <row r="11" spans="1:17" ht="30" customHeight="1" x14ac:dyDescent="0.25">
      <c r="A11" s="121" t="s">
        <v>36</v>
      </c>
      <c r="B11" s="432" t="s">
        <v>286</v>
      </c>
      <c r="C11" s="832" t="s">
        <v>287</v>
      </c>
      <c r="D11" s="833" t="s">
        <v>287</v>
      </c>
      <c r="E11" s="833" t="s">
        <v>287</v>
      </c>
      <c r="F11" s="834" t="s">
        <v>287</v>
      </c>
      <c r="G11" s="847" t="s">
        <v>288</v>
      </c>
      <c r="H11" s="848" t="s">
        <v>288</v>
      </c>
      <c r="I11" s="849" t="s">
        <v>288</v>
      </c>
      <c r="J11" s="460"/>
    </row>
    <row r="12" spans="1:17" ht="30" customHeight="1" x14ac:dyDescent="0.25">
      <c r="A12" s="121" t="s">
        <v>37</v>
      </c>
      <c r="B12" s="432" t="s">
        <v>289</v>
      </c>
      <c r="C12" s="832" t="s">
        <v>290</v>
      </c>
      <c r="D12" s="833" t="s">
        <v>290</v>
      </c>
      <c r="E12" s="833" t="s">
        <v>290</v>
      </c>
      <c r="F12" s="834" t="s">
        <v>290</v>
      </c>
      <c r="G12" s="847" t="s">
        <v>285</v>
      </c>
      <c r="H12" s="848" t="s">
        <v>285</v>
      </c>
      <c r="I12" s="849" t="s">
        <v>285</v>
      </c>
      <c r="J12" s="460"/>
    </row>
    <row r="13" spans="1:17" ht="30" customHeight="1" x14ac:dyDescent="0.25">
      <c r="A13" s="121" t="s">
        <v>38</v>
      </c>
      <c r="B13" s="432" t="s">
        <v>291</v>
      </c>
      <c r="C13" s="832" t="s">
        <v>292</v>
      </c>
      <c r="D13" s="833" t="s">
        <v>292</v>
      </c>
      <c r="E13" s="833" t="s">
        <v>292</v>
      </c>
      <c r="F13" s="834" t="s">
        <v>292</v>
      </c>
      <c r="G13" s="847" t="s">
        <v>285</v>
      </c>
      <c r="H13" s="848" t="s">
        <v>285</v>
      </c>
      <c r="I13" s="849" t="s">
        <v>285</v>
      </c>
      <c r="J13" s="460"/>
    </row>
    <row r="14" spans="1:17" ht="30" customHeight="1" x14ac:dyDescent="0.25">
      <c r="A14" s="121" t="s">
        <v>293</v>
      </c>
      <c r="B14" s="432" t="s">
        <v>294</v>
      </c>
      <c r="C14" s="832" t="s">
        <v>295</v>
      </c>
      <c r="D14" s="833" t="s">
        <v>295</v>
      </c>
      <c r="E14" s="833" t="s">
        <v>295</v>
      </c>
      <c r="F14" s="834" t="s">
        <v>295</v>
      </c>
      <c r="G14" s="847" t="s">
        <v>288</v>
      </c>
      <c r="H14" s="848" t="s">
        <v>288</v>
      </c>
      <c r="I14" s="849" t="s">
        <v>288</v>
      </c>
      <c r="J14" s="460"/>
    </row>
    <row r="15" spans="1:17" ht="30" customHeight="1" x14ac:dyDescent="0.25">
      <c r="A15" s="121" t="s">
        <v>296</v>
      </c>
      <c r="B15" s="432" t="s">
        <v>297</v>
      </c>
      <c r="C15" s="832" t="s">
        <v>298</v>
      </c>
      <c r="D15" s="833" t="s">
        <v>298</v>
      </c>
      <c r="E15" s="833" t="s">
        <v>298</v>
      </c>
      <c r="F15" s="834" t="s">
        <v>298</v>
      </c>
      <c r="G15" s="847" t="s">
        <v>282</v>
      </c>
      <c r="H15" s="848" t="s">
        <v>282</v>
      </c>
      <c r="I15" s="849" t="s">
        <v>282</v>
      </c>
      <c r="J15" s="460"/>
    </row>
    <row r="16" spans="1:17" ht="30" customHeight="1" x14ac:dyDescent="0.25">
      <c r="A16" s="121" t="s">
        <v>299</v>
      </c>
      <c r="B16" s="433" t="s">
        <v>300</v>
      </c>
      <c r="C16" s="832" t="s">
        <v>503</v>
      </c>
      <c r="D16" s="833" t="s">
        <v>301</v>
      </c>
      <c r="E16" s="833" t="s">
        <v>301</v>
      </c>
      <c r="F16" s="834" t="s">
        <v>301</v>
      </c>
      <c r="G16" s="847" t="s">
        <v>285</v>
      </c>
      <c r="H16" s="848" t="s">
        <v>285</v>
      </c>
      <c r="I16" s="849" t="s">
        <v>285</v>
      </c>
      <c r="J16" s="460"/>
    </row>
    <row r="17" spans="1:17" ht="30" customHeight="1" x14ac:dyDescent="0.25">
      <c r="A17" s="121" t="s">
        <v>302</v>
      </c>
      <c r="B17" s="433" t="s">
        <v>303</v>
      </c>
      <c r="C17" s="832" t="s">
        <v>304</v>
      </c>
      <c r="D17" s="833" t="s">
        <v>304</v>
      </c>
      <c r="E17" s="833" t="s">
        <v>304</v>
      </c>
      <c r="F17" s="834" t="s">
        <v>304</v>
      </c>
      <c r="G17" s="847" t="s">
        <v>288</v>
      </c>
      <c r="H17" s="848" t="s">
        <v>288</v>
      </c>
      <c r="I17" s="849" t="s">
        <v>288</v>
      </c>
      <c r="J17" s="460"/>
    </row>
    <row r="18" spans="1:17" ht="30" customHeight="1" thickBot="1" x14ac:dyDescent="0.3">
      <c r="A18" s="322" t="s">
        <v>305</v>
      </c>
      <c r="B18" s="433" t="s">
        <v>306</v>
      </c>
      <c r="C18" s="832" t="s">
        <v>307</v>
      </c>
      <c r="D18" s="833" t="s">
        <v>307</v>
      </c>
      <c r="E18" s="833" t="s">
        <v>307</v>
      </c>
      <c r="F18" s="834" t="s">
        <v>307</v>
      </c>
      <c r="G18" s="847" t="s">
        <v>288</v>
      </c>
      <c r="H18" s="848" t="s">
        <v>288</v>
      </c>
      <c r="I18" s="849" t="s">
        <v>288</v>
      </c>
      <c r="J18" s="460"/>
    </row>
    <row r="19" spans="1:17" ht="20.100000000000001" customHeight="1" thickBot="1" x14ac:dyDescent="0.3">
      <c r="A19" s="8" t="s">
        <v>39</v>
      </c>
      <c r="B19" s="854"/>
      <c r="C19" s="854"/>
      <c r="D19" s="854"/>
      <c r="E19" s="855"/>
      <c r="F19" s="857" t="s">
        <v>8</v>
      </c>
      <c r="G19" s="858"/>
      <c r="H19" s="858"/>
      <c r="I19" s="859"/>
      <c r="J19" s="247" t="str">
        <f>IF(SUM(J9:J18)=0, " ", SUM(J9:J18))</f>
        <v xml:space="preserve"> </v>
      </c>
    </row>
    <row r="20" spans="1:17" ht="20.100000000000001" customHeight="1" thickBot="1" x14ac:dyDescent="0.3">
      <c r="A20" s="8"/>
      <c r="B20" s="856"/>
      <c r="C20" s="856"/>
      <c r="D20" s="856"/>
      <c r="E20" s="856"/>
      <c r="F20" s="10" t="s">
        <v>3</v>
      </c>
      <c r="G20" s="10" t="s">
        <v>7</v>
      </c>
      <c r="H20" s="10" t="s">
        <v>6</v>
      </c>
      <c r="I20" s="11" t="s">
        <v>5</v>
      </c>
      <c r="J20" s="10" t="s">
        <v>22</v>
      </c>
    </row>
    <row r="21" spans="1:17" ht="20.100000000000001" customHeight="1" thickTop="1" thickBot="1" x14ac:dyDescent="0.3">
      <c r="A21" s="12"/>
      <c r="B21" s="851"/>
      <c r="C21" s="851"/>
      <c r="D21" s="851"/>
      <c r="E21" s="852"/>
      <c r="F21" s="248" t="str">
        <f>IF(J19=0, " ", J19)</f>
        <v xml:space="preserve"> </v>
      </c>
      <c r="H21" s="397">
        <f>'Pricing Proposal'!M5</f>
        <v>0</v>
      </c>
      <c r="J21" s="114" t="str">
        <f>IF(F21=" ", " ", F21*H21)</f>
        <v xml:space="preserve"> </v>
      </c>
    </row>
    <row r="22" spans="1:17" ht="8.1" customHeight="1" thickTop="1" x14ac:dyDescent="0.25"/>
    <row r="23" spans="1:17" ht="20.100000000000001" customHeight="1" x14ac:dyDescent="0.45">
      <c r="A23" s="4" t="s">
        <v>32</v>
      </c>
      <c r="B23" s="5" t="s">
        <v>48</v>
      </c>
      <c r="C23" s="5"/>
      <c r="D23" s="6"/>
      <c r="E23" s="6"/>
      <c r="F23" s="6"/>
      <c r="G23" s="6"/>
      <c r="H23" s="6"/>
      <c r="I23" s="6"/>
      <c r="J23" s="7"/>
      <c r="K23" s="221"/>
      <c r="L23" s="221"/>
      <c r="M23" s="221"/>
      <c r="N23" s="221"/>
      <c r="O23" s="221"/>
      <c r="P23" s="221"/>
      <c r="Q23" s="221"/>
    </row>
    <row r="24" spans="1:17" ht="20.100000000000001" customHeight="1" x14ac:dyDescent="0.25">
      <c r="A24" s="13"/>
      <c r="B24" s="14" t="s">
        <v>16</v>
      </c>
      <c r="C24" s="13"/>
      <c r="D24" s="15" t="s">
        <v>17</v>
      </c>
      <c r="E24" s="15"/>
      <c r="F24" s="16"/>
      <c r="G24" s="819" t="s">
        <v>18</v>
      </c>
      <c r="H24" s="819"/>
      <c r="I24" s="819"/>
      <c r="J24" s="418" t="s">
        <v>19</v>
      </c>
    </row>
    <row r="25" spans="1:17" ht="20.100000000000001" customHeight="1" x14ac:dyDescent="0.25">
      <c r="A25" s="17" t="s">
        <v>34</v>
      </c>
      <c r="B25" s="18" t="s">
        <v>40</v>
      </c>
      <c r="C25" s="19" t="s">
        <v>9</v>
      </c>
      <c r="D25" s="824" t="s">
        <v>46</v>
      </c>
      <c r="E25" s="824"/>
      <c r="F25" s="831"/>
      <c r="G25" s="820">
        <f>'Pricing Proposal'!M15</f>
        <v>0</v>
      </c>
      <c r="H25" s="821"/>
      <c r="I25" s="822"/>
      <c r="J25" s="835" t="str">
        <f>IF(SUM(G25:I28)=0, " ", SUM(G25:I28))</f>
        <v xml:space="preserve"> </v>
      </c>
    </row>
    <row r="26" spans="1:17" ht="20.100000000000001" customHeight="1" x14ac:dyDescent="0.25">
      <c r="A26" s="20"/>
      <c r="C26" s="19" t="s">
        <v>10</v>
      </c>
      <c r="D26" s="824" t="s">
        <v>45</v>
      </c>
      <c r="E26" s="824"/>
      <c r="F26" s="831"/>
      <c r="G26" s="820">
        <f>'Pricing Proposal'!M22</f>
        <v>0</v>
      </c>
      <c r="H26" s="821"/>
      <c r="I26" s="822"/>
      <c r="J26" s="836"/>
    </row>
    <row r="27" spans="1:17" ht="20.100000000000001" customHeight="1" x14ac:dyDescent="0.25">
      <c r="A27" s="20"/>
      <c r="C27" s="19" t="s">
        <v>11</v>
      </c>
      <c r="D27" s="824" t="s">
        <v>206</v>
      </c>
      <c r="E27" s="824"/>
      <c r="F27" s="831"/>
      <c r="G27" s="820">
        <f>'Pricing Proposal'!M24</f>
        <v>0</v>
      </c>
      <c r="H27" s="821"/>
      <c r="I27" s="822"/>
      <c r="J27" s="836"/>
    </row>
    <row r="28" spans="1:17" ht="20.100000000000001" customHeight="1" x14ac:dyDescent="0.25">
      <c r="A28" s="21"/>
      <c r="C28" s="19" t="s">
        <v>12</v>
      </c>
      <c r="D28" s="838" t="s">
        <v>207</v>
      </c>
      <c r="E28" s="838"/>
      <c r="F28" s="839"/>
      <c r="G28" s="820">
        <f>'Pricing Proposal'!M26</f>
        <v>0</v>
      </c>
      <c r="H28" s="821"/>
      <c r="I28" s="822"/>
      <c r="J28" s="837"/>
    </row>
    <row r="29" spans="1:17" ht="20.100000000000001" customHeight="1" x14ac:dyDescent="0.25">
      <c r="A29" s="17" t="s">
        <v>35</v>
      </c>
      <c r="B29" s="18" t="s">
        <v>41</v>
      </c>
      <c r="C29" s="19" t="s">
        <v>9</v>
      </c>
      <c r="D29" s="824" t="s">
        <v>208</v>
      </c>
      <c r="E29" s="824"/>
      <c r="F29" s="831"/>
      <c r="G29" s="820">
        <f>'Pricing Proposal'!M32</f>
        <v>0</v>
      </c>
      <c r="H29" s="821"/>
      <c r="I29" s="822"/>
      <c r="J29" s="835" t="str">
        <f>IF(SUM(G29:I34)=0, " ", SUM(G29:I34))</f>
        <v xml:space="preserve"> </v>
      </c>
    </row>
    <row r="30" spans="1:17" ht="20.100000000000001" customHeight="1" x14ac:dyDescent="0.3">
      <c r="A30" s="20"/>
      <c r="C30" s="19" t="s">
        <v>10</v>
      </c>
      <c r="D30" s="824" t="s">
        <v>127</v>
      </c>
      <c r="E30" s="824"/>
      <c r="F30" s="147">
        <f ca="1">IF(OR(G30=0,J35=0),0,G30/J35)</f>
        <v>0</v>
      </c>
      <c r="G30" s="820">
        <f>'Pricing Proposal'!M34</f>
        <v>0</v>
      </c>
      <c r="H30" s="821"/>
      <c r="I30" s="822"/>
      <c r="J30" s="836"/>
      <c r="M30" s="222"/>
      <c r="N30" s="222"/>
    </row>
    <row r="31" spans="1:17" ht="20.100000000000001" customHeight="1" x14ac:dyDescent="0.25">
      <c r="A31" s="20"/>
      <c r="C31" s="19" t="s">
        <v>11</v>
      </c>
      <c r="D31" s="824" t="s">
        <v>133</v>
      </c>
      <c r="E31" s="824"/>
      <c r="F31" s="223">
        <f>'Pricing Proposal'!I41</f>
        <v>0</v>
      </c>
      <c r="G31" s="814" t="str">
        <f>IF(F31= 0, " ", 'Pricing Proposal'!M41)</f>
        <v xml:space="preserve"> </v>
      </c>
      <c r="H31" s="815"/>
      <c r="I31" s="816"/>
      <c r="J31" s="836"/>
    </row>
    <row r="32" spans="1:17" ht="20.100000000000001" customHeight="1" x14ac:dyDescent="0.3">
      <c r="A32" s="20"/>
      <c r="C32" s="19" t="s">
        <v>12</v>
      </c>
      <c r="D32" s="824" t="s">
        <v>128</v>
      </c>
      <c r="E32" s="831"/>
      <c r="F32" s="223">
        <f>'Pricing Proposal'!I44</f>
        <v>0</v>
      </c>
      <c r="G32" s="814" t="str">
        <f>IF( F32=0, " ", 'Pricing Proposal'!M44)</f>
        <v xml:space="preserve"> </v>
      </c>
      <c r="H32" s="815"/>
      <c r="I32" s="816"/>
      <c r="J32" s="836"/>
      <c r="N32" s="222"/>
    </row>
    <row r="33" spans="1:17" ht="20.100000000000001" customHeight="1" x14ac:dyDescent="0.25">
      <c r="A33" s="20"/>
      <c r="C33" s="19" t="s">
        <v>13</v>
      </c>
      <c r="D33" s="824" t="s">
        <v>47</v>
      </c>
      <c r="E33" s="824"/>
      <c r="F33" s="223">
        <f>'Pricing Proposal'!I47</f>
        <v>0</v>
      </c>
      <c r="G33" s="814" t="str">
        <f>IF( F33=0, " ", 'Pricing Proposal'!M47)</f>
        <v xml:space="preserve"> </v>
      </c>
      <c r="H33" s="815"/>
      <c r="I33" s="816"/>
      <c r="J33" s="836"/>
    </row>
    <row r="34" spans="1:17" ht="20.100000000000001" customHeight="1" x14ac:dyDescent="0.25">
      <c r="A34" s="20"/>
      <c r="B34" s="22"/>
      <c r="C34" s="23" t="s">
        <v>14</v>
      </c>
      <c r="D34" s="824" t="s">
        <v>54</v>
      </c>
      <c r="E34" s="824"/>
      <c r="F34" s="831"/>
      <c r="G34" s="828">
        <v>0</v>
      </c>
      <c r="H34" s="829"/>
      <c r="I34" s="830"/>
      <c r="J34" s="836"/>
    </row>
    <row r="35" spans="1:17" ht="20.100000000000001" customHeight="1" thickBot="1" x14ac:dyDescent="0.3">
      <c r="A35" s="24" t="s">
        <v>36</v>
      </c>
      <c r="B35" s="419" t="s">
        <v>175</v>
      </c>
      <c r="C35" s="19" t="s">
        <v>9</v>
      </c>
      <c r="D35" s="824" t="s">
        <v>176</v>
      </c>
      <c r="E35" s="824"/>
      <c r="F35" s="224">
        <f ca="1">'Pricing Proposal'!M63</f>
        <v>0</v>
      </c>
      <c r="G35" s="40" t="str">
        <f ca="1">IF(F35=0, " ", "–")</f>
        <v xml:space="preserve"> </v>
      </c>
      <c r="H35" s="25" t="str">
        <f ca="1">IF(F35=0, " ", (J25+J29))</f>
        <v xml:space="preserve"> </v>
      </c>
      <c r="I35" s="41" t="str">
        <f ca="1">IF(F35=0, " ", "=")</f>
        <v xml:space="preserve"> </v>
      </c>
      <c r="J35" s="26" t="str">
        <f ca="1">IF(F35=0," ", F35-H35)</f>
        <v xml:space="preserve"> </v>
      </c>
    </row>
    <row r="36" spans="1:17" ht="20.100000000000001" customHeight="1" thickBot="1" x14ac:dyDescent="0.3">
      <c r="A36" s="101"/>
      <c r="B36" s="27"/>
      <c r="C36" s="28"/>
      <c r="D36" s="28"/>
      <c r="E36" s="130"/>
      <c r="F36" s="825" t="s">
        <v>21</v>
      </c>
      <c r="G36" s="826"/>
      <c r="H36" s="826"/>
      <c r="I36" s="827"/>
      <c r="J36" s="115" t="str">
        <f ca="1">IF(SUM(J25:J35)=0, " ", SUM(J25:J35))</f>
        <v xml:space="preserve"> </v>
      </c>
    </row>
    <row r="37" spans="1:17" ht="20.100000000000001" customHeight="1" x14ac:dyDescent="0.25">
      <c r="A37" s="17" t="s">
        <v>37</v>
      </c>
      <c r="B37" s="18" t="s">
        <v>20</v>
      </c>
      <c r="C37" s="19" t="s">
        <v>9</v>
      </c>
      <c r="D37" s="817" t="s">
        <v>174</v>
      </c>
      <c r="E37" s="817"/>
      <c r="F37" s="818"/>
      <c r="G37" s="808">
        <v>0</v>
      </c>
      <c r="H37" s="809"/>
      <c r="I37" s="810"/>
    </row>
    <row r="38" spans="1:17" ht="20.100000000000001" customHeight="1" x14ac:dyDescent="0.25">
      <c r="A38" s="17" t="s">
        <v>38</v>
      </c>
      <c r="B38" s="18" t="s">
        <v>24</v>
      </c>
      <c r="C38" s="19" t="s">
        <v>9</v>
      </c>
      <c r="D38" s="811" t="s">
        <v>42</v>
      </c>
      <c r="E38" s="811"/>
      <c r="F38" s="812"/>
      <c r="G38" s="814" t="str">
        <f ca="1">IF(J36=0, " ", J36)</f>
        <v xml:space="preserve"> </v>
      </c>
      <c r="H38" s="815"/>
      <c r="I38" s="816"/>
    </row>
    <row r="39" spans="1:17" ht="20.100000000000001" customHeight="1" thickBot="1" x14ac:dyDescent="0.3">
      <c r="A39" s="20"/>
      <c r="B39" s="22"/>
      <c r="C39" s="19" t="s">
        <v>10</v>
      </c>
      <c r="D39" s="811" t="s">
        <v>43</v>
      </c>
      <c r="E39" s="811"/>
      <c r="F39" s="813"/>
      <c r="G39" s="808">
        <v>0</v>
      </c>
      <c r="H39" s="809"/>
      <c r="I39" s="810"/>
    </row>
    <row r="40" spans="1:17" ht="20.100000000000001" customHeight="1" thickBot="1" x14ac:dyDescent="0.3">
      <c r="A40" s="21"/>
      <c r="B40" s="29"/>
      <c r="C40" s="19"/>
      <c r="D40" s="30" t="s">
        <v>30</v>
      </c>
      <c r="E40" s="30"/>
      <c r="F40" s="9" t="s">
        <v>23</v>
      </c>
      <c r="G40" s="805" t="str">
        <f>IF(G39=0, " ", (1-((G38-G39)/G39))*100)</f>
        <v xml:space="preserve"> </v>
      </c>
      <c r="H40" s="806"/>
      <c r="I40" s="807"/>
      <c r="J40" s="31"/>
    </row>
    <row r="41" spans="1:17" ht="32.25" customHeight="1" thickBot="1" x14ac:dyDescent="0.3">
      <c r="A41" s="8">
        <v>1</v>
      </c>
      <c r="B41" s="42" t="s">
        <v>49</v>
      </c>
      <c r="C41" s="8"/>
      <c r="D41" s="804"/>
      <c r="E41" s="804"/>
      <c r="F41" s="10" t="s">
        <v>25</v>
      </c>
      <c r="G41" s="10" t="s">
        <v>7</v>
      </c>
      <c r="H41" s="10" t="s">
        <v>6</v>
      </c>
      <c r="I41" s="11" t="s">
        <v>5</v>
      </c>
      <c r="J41" s="10" t="s">
        <v>4</v>
      </c>
    </row>
    <row r="42" spans="1:17" ht="20.100000000000001" customHeight="1" thickTop="1" thickBot="1" x14ac:dyDescent="0.3">
      <c r="A42" s="8"/>
      <c r="B42" s="125"/>
      <c r="C42" s="38"/>
      <c r="D42" s="225"/>
      <c r="E42" s="226"/>
      <c r="F42" s="118" t="str">
        <f>G40</f>
        <v xml:space="preserve"> </v>
      </c>
      <c r="H42" s="397">
        <f>'Pricing Proposal'!M6</f>
        <v>0</v>
      </c>
      <c r="J42" s="114" t="str">
        <f>IF(F42=" ", " ", F42*H42)</f>
        <v xml:space="preserve"> </v>
      </c>
    </row>
    <row r="43" spans="1:17" ht="8.1" customHeight="1" thickTop="1" x14ac:dyDescent="0.25"/>
    <row r="44" spans="1:17" ht="20.100000000000001" customHeight="1" x14ac:dyDescent="0.45">
      <c r="A44" s="32" t="s">
        <v>33</v>
      </c>
      <c r="B44" s="33" t="s">
        <v>26</v>
      </c>
      <c r="C44" s="33"/>
      <c r="D44" s="34"/>
      <c r="E44" s="34"/>
      <c r="F44" s="34"/>
      <c r="G44" s="34"/>
      <c r="H44" s="34"/>
      <c r="I44" s="34"/>
      <c r="J44" s="35"/>
      <c r="K44" s="221"/>
      <c r="L44" s="221"/>
      <c r="M44" s="221"/>
      <c r="N44" s="221"/>
      <c r="O44" s="221"/>
      <c r="P44" s="221"/>
      <c r="Q44" s="221"/>
    </row>
    <row r="45" spans="1:17" ht="20.100000000000001" customHeight="1" thickBot="1" x14ac:dyDescent="0.3">
      <c r="F45" s="10" t="s">
        <v>22</v>
      </c>
      <c r="G45" s="10" t="s">
        <v>28</v>
      </c>
      <c r="H45" s="36" t="s">
        <v>4</v>
      </c>
      <c r="I45" s="10" t="s">
        <v>5</v>
      </c>
      <c r="J45" s="10" t="s">
        <v>27</v>
      </c>
    </row>
    <row r="46" spans="1:17" ht="20.100000000000001" customHeight="1" thickTop="1" thickBot="1" x14ac:dyDescent="0.3">
      <c r="B46" s="103" t="s">
        <v>29</v>
      </c>
      <c r="F46" s="116" t="str">
        <f>IF(J21=0, " ", J21)</f>
        <v xml:space="preserve"> </v>
      </c>
      <c r="H46" s="119" t="str">
        <f>IF(J42=0, " ", J42)</f>
        <v xml:space="preserve"> </v>
      </c>
      <c r="J46" s="117" t="str">
        <f>IF(F46=" ", " ", IF(H46=" ", " ", F46+H46))</f>
        <v xml:space="preserve"> </v>
      </c>
    </row>
    <row r="47" spans="1:17" ht="8.1" customHeight="1" thickTop="1" x14ac:dyDescent="0.25"/>
    <row r="48" spans="1:17" ht="20.100000000000001" customHeight="1" x14ac:dyDescent="0.25">
      <c r="A48" s="37"/>
      <c r="B48" s="34"/>
      <c r="C48" s="34"/>
      <c r="D48" s="34"/>
      <c r="E48" s="34"/>
      <c r="F48" s="34"/>
      <c r="G48" s="34"/>
      <c r="H48" s="34"/>
      <c r="I48" s="34"/>
      <c r="J48" s="35"/>
    </row>
    <row r="50" spans="8:8" x14ac:dyDescent="0.25">
      <c r="H50" s="227"/>
    </row>
  </sheetData>
  <sheetProtection algorithmName="SHA-512" hashValue="tirAxhayNoxDZkuQPz1jM07d1rC46Mdb5FJ9ArJKGv8EisPT+VKoeu3t4p1rJywJZC2b/I+McIpbvhlGDeirPg==" saltValue="yLhfB+QXuzGQCle3slQv4g==" spinCount="100000" sheet="1" objects="1" scenarios="1"/>
  <protectedRanges>
    <protectedRange algorithmName="SHA-512" hashValue="e101/tgXhejkznPuFIfUIIzZ79LaR+8Rw828ZhidMTZwx5u5Z7Kqd19L1mdrInTcQa4c+cuE+BWP48KvKCgD/g==" saltValue="1kmX8r6PoK7SSMRhKCHZvQ==" spinCount="100000" sqref="C5:E5" name="Range4"/>
    <protectedRange algorithmName="SHA-512" hashValue="/vH1T/U0Csq8IragFqP5qptJNkSzTTOQ0Fk7O+PkZ7/GzxYxuP0trPwXvBi58FUoE0AEXxloPFczg8qEqggS9Q==" saltValue="8g5izhQ+G91aeYg56Rg3Yg==" spinCount="100000" sqref="B9:I16 J9:J18" name="PM Editable Range_1"/>
    <protectedRange algorithmName="SHA-512" hashValue="FACcJDNhfRBZc+VXmm/Og0yy79snbiMcr0VB7y4kiRzHb7/122z6tQ7958Cox8ACcG0aflxcMVpWnfmdNqO+1Q==" saltValue="4cYuJJRx54Fcsunx8J63hA==" spinCount="100000" sqref="C5 H5 G34 G37 G39 L7:W19" name="PM Editable Range"/>
    <protectedRange algorithmName="SHA-512" hashValue="kDb3PQiOIxBav18dhGz9xf3qb6FOaALYsEmlh3JFwYvCY+H7QU1aVEf7lwi+gYolHOX53KnYlF9iN1vjpC8M3w==" saltValue="xIDX4dE8B7aY5UFK7o3cjg==" spinCount="100000" sqref="H5:J5" name="Range3"/>
    <protectedRange algorithmName="SHA-512" hashValue="S2uvmL436lQH3L1q6gqE6DqpIrkaemwxcX/cENxhg1rsnvAqfTb54vI6s6toZxudmhJ8Kbx58sWF+FgX2JAyKw==" saltValue="J5jWWXjAg3Nbj5Pvgfx5jg==" spinCount="100000" sqref="G34 G37 G39" name="Range5"/>
  </protectedRanges>
  <customSheetViews>
    <customSheetView guid="{CF5C7540-D66F-4A9E-AEE8-AAA829D1EAE3}" scale="90" fitToPage="1" topLeftCell="A10">
      <selection activeCell="D35" sqref="D35:E35"/>
      <pageMargins left="0.7" right="0.7" top="0.75" bottom="0.75" header="0.3" footer="0.3"/>
      <printOptions horizontalCentered="1" verticalCentered="1"/>
      <pageSetup scale="75" orientation="portrait"/>
    </customSheetView>
  </customSheetViews>
  <mergeCells count="70">
    <mergeCell ref="B21:E21"/>
    <mergeCell ref="F4:G4"/>
    <mergeCell ref="F5:G5"/>
    <mergeCell ref="A4:B4"/>
    <mergeCell ref="A5:B5"/>
    <mergeCell ref="G14:I14"/>
    <mergeCell ref="G15:I15"/>
    <mergeCell ref="B19:E19"/>
    <mergeCell ref="B20:E20"/>
    <mergeCell ref="G9:I9"/>
    <mergeCell ref="G10:I10"/>
    <mergeCell ref="G11:I11"/>
    <mergeCell ref="G12:I12"/>
    <mergeCell ref="F19:I19"/>
    <mergeCell ref="G17:I17"/>
    <mergeCell ref="G18:I18"/>
    <mergeCell ref="G13:I13"/>
    <mergeCell ref="G8:I8"/>
    <mergeCell ref="H5:J5"/>
    <mergeCell ref="H4:J4"/>
    <mergeCell ref="G16:I16"/>
    <mergeCell ref="C16:F16"/>
    <mergeCell ref="C17:F17"/>
    <mergeCell ref="C18:F18"/>
    <mergeCell ref="A1:F1"/>
    <mergeCell ref="C4:E4"/>
    <mergeCell ref="C5:E5"/>
    <mergeCell ref="C12:F12"/>
    <mergeCell ref="C13:F13"/>
    <mergeCell ref="C14:F14"/>
    <mergeCell ref="A8:B8"/>
    <mergeCell ref="C8:F8"/>
    <mergeCell ref="C9:F9"/>
    <mergeCell ref="C10:F10"/>
    <mergeCell ref="C11:F11"/>
    <mergeCell ref="J29:J34"/>
    <mergeCell ref="D25:F25"/>
    <mergeCell ref="D26:F26"/>
    <mergeCell ref="J25:J28"/>
    <mergeCell ref="D28:F28"/>
    <mergeCell ref="G26:I26"/>
    <mergeCell ref="D27:F27"/>
    <mergeCell ref="G27:I27"/>
    <mergeCell ref="D32:E32"/>
    <mergeCell ref="G32:I32"/>
    <mergeCell ref="G28:I28"/>
    <mergeCell ref="G24:I24"/>
    <mergeCell ref="G25:I25"/>
    <mergeCell ref="A2:D2"/>
    <mergeCell ref="D35:E35"/>
    <mergeCell ref="F36:I36"/>
    <mergeCell ref="G33:I33"/>
    <mergeCell ref="G34:I34"/>
    <mergeCell ref="D29:F29"/>
    <mergeCell ref="D30:E30"/>
    <mergeCell ref="G29:I29"/>
    <mergeCell ref="G30:I30"/>
    <mergeCell ref="D34:F34"/>
    <mergeCell ref="D33:E33"/>
    <mergeCell ref="D31:E31"/>
    <mergeCell ref="G31:I31"/>
    <mergeCell ref="C15:F15"/>
    <mergeCell ref="D41:E41"/>
    <mergeCell ref="G40:I40"/>
    <mergeCell ref="G37:I37"/>
    <mergeCell ref="D38:F38"/>
    <mergeCell ref="D39:F39"/>
    <mergeCell ref="G38:I38"/>
    <mergeCell ref="G39:I39"/>
    <mergeCell ref="D37:F37"/>
  </mergeCells>
  <printOptions horizontalCentered="1" verticalCentered="1"/>
  <pageMargins left="0.25" right="0.25" top="0.75" bottom="0.75" header="0.3" footer="0.3"/>
  <pageSetup scale="68" orientation="portrait" r:id="rId1"/>
  <headerFooter>
    <oddFooter>&amp;L115_Design_Build_Best_Value_Proposal_Form_Competitive_GMP_V07.2016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43"/>
  <sheetViews>
    <sheetView showGridLines="0" zoomScaleNormal="100" zoomScaleSheetLayoutView="100" workbookViewId="0">
      <selection activeCell="M15" sqref="M15"/>
    </sheetView>
  </sheetViews>
  <sheetFormatPr defaultColWidth="8.88671875" defaultRowHeight="13.2" x14ac:dyDescent="0.25"/>
  <cols>
    <col min="1" max="1" width="35.6640625" style="229" customWidth="1"/>
    <col min="2" max="2" width="5.6640625" style="231" customWidth="1"/>
    <col min="3" max="7" width="5.6640625" style="228" customWidth="1"/>
    <col min="8" max="11" width="5.6640625" style="229" customWidth="1"/>
    <col min="12" max="12" width="10.109375" style="229" customWidth="1"/>
    <col min="13" max="13" width="10.33203125" style="229" customWidth="1"/>
    <col min="14" max="14" width="12.6640625" style="229" customWidth="1"/>
    <col min="15" max="15" width="8.88671875" style="229"/>
    <col min="16" max="16" width="24" style="229" customWidth="1"/>
    <col min="17" max="16384" width="8.88671875" style="229"/>
  </cols>
  <sheetData>
    <row r="1" spans="1:19" s="1" customFormat="1" ht="15" customHeight="1" x14ac:dyDescent="0.25">
      <c r="A1" s="345"/>
      <c r="B1" s="328"/>
      <c r="C1" s="382"/>
      <c r="D1" s="382"/>
      <c r="E1" s="382"/>
      <c r="F1" s="382"/>
      <c r="G1" s="382"/>
      <c r="H1" s="382"/>
      <c r="I1" s="382"/>
      <c r="J1" s="382"/>
      <c r="K1" s="870">
        <f>Summary!I3</f>
        <v>0</v>
      </c>
      <c r="L1" s="870"/>
      <c r="M1" s="870"/>
      <c r="N1" s="871"/>
      <c r="S1" s="434"/>
    </row>
    <row r="2" spans="1:19" s="1" customFormat="1" ht="15" customHeight="1" x14ac:dyDescent="0.25">
      <c r="A2" s="346"/>
      <c r="B2" s="331"/>
      <c r="C2" s="260"/>
      <c r="D2" s="260"/>
      <c r="E2" s="260"/>
      <c r="F2" s="260"/>
      <c r="G2" s="260"/>
      <c r="H2" s="260"/>
      <c r="I2" s="260"/>
      <c r="J2" s="260"/>
      <c r="K2" s="862">
        <f>Summary!I4</f>
        <v>0</v>
      </c>
      <c r="L2" s="862"/>
      <c r="M2" s="862"/>
      <c r="N2" s="863"/>
      <c r="O2" s="434"/>
      <c r="P2" s="434"/>
      <c r="Q2" s="434"/>
      <c r="R2" s="434"/>
      <c r="S2" s="434"/>
    </row>
    <row r="3" spans="1:19" ht="18" customHeight="1" x14ac:dyDescent="0.25">
      <c r="A3" s="329"/>
      <c r="B3" s="331"/>
      <c r="C3" s="231"/>
      <c r="D3" s="231"/>
      <c r="E3" s="231"/>
      <c r="F3" s="231"/>
      <c r="G3" s="231"/>
      <c r="H3" s="231"/>
      <c r="I3" s="231"/>
      <c r="J3" s="231"/>
      <c r="K3" s="231"/>
      <c r="L3" s="231"/>
      <c r="M3" s="231"/>
      <c r="N3" s="332"/>
      <c r="O3" s="231"/>
      <c r="P3" s="231"/>
      <c r="Q3" s="231"/>
      <c r="R3" s="231"/>
      <c r="S3" s="231"/>
    </row>
    <row r="4" spans="1:19" ht="18" customHeight="1" x14ac:dyDescent="0.3">
      <c r="A4" s="875" t="s">
        <v>338</v>
      </c>
      <c r="B4" s="876"/>
      <c r="C4" s="876"/>
      <c r="D4" s="876"/>
      <c r="E4" s="876"/>
      <c r="F4" s="876"/>
      <c r="G4" s="876"/>
      <c r="H4" s="876"/>
      <c r="I4" s="876"/>
      <c r="J4" s="876"/>
      <c r="K4" s="876"/>
      <c r="L4" s="876"/>
      <c r="M4" s="876"/>
      <c r="N4" s="877"/>
      <c r="O4" s="333"/>
      <c r="P4" s="333"/>
      <c r="Q4" s="333"/>
      <c r="R4" s="333"/>
      <c r="S4" s="333"/>
    </row>
    <row r="5" spans="1:19" ht="18" customHeight="1" x14ac:dyDescent="0.3">
      <c r="A5" s="875" t="s">
        <v>339</v>
      </c>
      <c r="B5" s="876"/>
      <c r="C5" s="876"/>
      <c r="D5" s="876"/>
      <c r="E5" s="876"/>
      <c r="F5" s="876"/>
      <c r="G5" s="876"/>
      <c r="H5" s="876"/>
      <c r="I5" s="876"/>
      <c r="J5" s="876"/>
      <c r="K5" s="876"/>
      <c r="L5" s="876"/>
      <c r="M5" s="876"/>
      <c r="N5" s="877"/>
      <c r="O5" s="333"/>
      <c r="P5" s="333"/>
      <c r="Q5" s="333"/>
      <c r="R5" s="333"/>
      <c r="S5" s="333"/>
    </row>
    <row r="6" spans="1:19" ht="18" customHeight="1" x14ac:dyDescent="0.3">
      <c r="A6" s="872">
        <f ca="1">Summary!B8</f>
        <v>44428</v>
      </c>
      <c r="B6" s="873"/>
      <c r="C6" s="873"/>
      <c r="D6" s="873"/>
      <c r="E6" s="873"/>
      <c r="F6" s="873"/>
      <c r="G6" s="873"/>
      <c r="H6" s="873"/>
      <c r="I6" s="873"/>
      <c r="J6" s="873"/>
      <c r="K6" s="873"/>
      <c r="L6" s="873"/>
      <c r="M6" s="873"/>
      <c r="N6" s="874"/>
      <c r="O6" s="334"/>
      <c r="P6" s="334"/>
      <c r="Q6" s="334"/>
      <c r="R6" s="334"/>
      <c r="S6" s="334"/>
    </row>
    <row r="7" spans="1:19" ht="18" customHeight="1" x14ac:dyDescent="0.25">
      <c r="A7" s="864"/>
      <c r="B7" s="865"/>
      <c r="C7" s="865"/>
      <c r="D7" s="865"/>
      <c r="E7" s="865"/>
      <c r="F7" s="865"/>
      <c r="G7" s="865"/>
      <c r="H7" s="865"/>
      <c r="I7" s="865"/>
      <c r="J7" s="865"/>
      <c r="K7" s="865"/>
      <c r="L7" s="865"/>
      <c r="M7" s="865"/>
      <c r="N7" s="866"/>
      <c r="O7" s="231"/>
      <c r="P7" s="231"/>
      <c r="Q7" s="231"/>
      <c r="R7" s="231"/>
      <c r="S7" s="231"/>
    </row>
    <row r="8" spans="1:19" ht="63" customHeight="1" x14ac:dyDescent="0.25">
      <c r="A8" s="880" t="s">
        <v>214</v>
      </c>
      <c r="B8" s="880"/>
      <c r="C8" s="880"/>
      <c r="D8" s="880"/>
      <c r="E8" s="880"/>
      <c r="F8" s="880"/>
      <c r="G8" s="880"/>
      <c r="H8" s="880"/>
      <c r="I8" s="880"/>
      <c r="J8" s="880"/>
      <c r="K8" s="880"/>
      <c r="L8" s="880"/>
      <c r="M8" s="880"/>
      <c r="N8" s="880"/>
    </row>
    <row r="9" spans="1:19" s="1" customFormat="1" ht="14.4" x14ac:dyDescent="0.25">
      <c r="A9" s="881" t="s">
        <v>106</v>
      </c>
      <c r="B9" s="882"/>
      <c r="C9" s="882"/>
      <c r="D9" s="882"/>
      <c r="E9" s="882"/>
      <c r="F9" s="882"/>
      <c r="G9" s="882"/>
      <c r="H9" s="882"/>
      <c r="I9" s="882"/>
      <c r="J9" s="882"/>
      <c r="K9" s="883"/>
      <c r="L9" s="887" t="s">
        <v>233</v>
      </c>
      <c r="M9" s="888"/>
      <c r="N9" s="889"/>
      <c r="P9" s="136" t="s">
        <v>209</v>
      </c>
    </row>
    <row r="10" spans="1:19" s="1" customFormat="1" ht="14.4" x14ac:dyDescent="0.25">
      <c r="A10" s="884"/>
      <c r="B10" s="885"/>
      <c r="C10" s="885"/>
      <c r="D10" s="885"/>
      <c r="E10" s="885"/>
      <c r="F10" s="885"/>
      <c r="G10" s="885"/>
      <c r="H10" s="885"/>
      <c r="I10" s="885"/>
      <c r="J10" s="885"/>
      <c r="K10" s="886"/>
      <c r="L10" s="356"/>
      <c r="M10" s="421" t="s">
        <v>234</v>
      </c>
      <c r="N10" s="357"/>
      <c r="P10" s="139" t="s">
        <v>211</v>
      </c>
    </row>
    <row r="11" spans="1:19" s="1" customFormat="1" ht="14.4" x14ac:dyDescent="0.3">
      <c r="A11" s="137"/>
      <c r="B11" s="137"/>
      <c r="C11" s="137"/>
      <c r="D11" s="137"/>
      <c r="E11" s="137"/>
      <c r="F11" s="137"/>
      <c r="G11" s="137"/>
      <c r="H11" s="137"/>
      <c r="I11" s="137"/>
      <c r="J11" s="137"/>
      <c r="K11" s="137"/>
      <c r="L11" s="137"/>
      <c r="M11" s="137"/>
      <c r="N11" s="137"/>
    </row>
    <row r="12" spans="1:19" ht="14.4" thickBot="1" x14ac:dyDescent="0.3">
      <c r="A12" s="878" t="s">
        <v>106</v>
      </c>
      <c r="B12" s="879"/>
      <c r="C12" s="879"/>
      <c r="D12" s="879"/>
      <c r="E12" s="879"/>
      <c r="F12" s="879"/>
      <c r="G12" s="879"/>
      <c r="H12" s="879"/>
      <c r="I12" s="879"/>
      <c r="J12" s="879"/>
      <c r="K12" s="879"/>
      <c r="L12" s="879"/>
      <c r="M12" s="879"/>
      <c r="N12" s="879"/>
    </row>
    <row r="13" spans="1:19" ht="203.25" customHeight="1" thickBot="1" x14ac:dyDescent="0.3">
      <c r="A13" s="531" t="s">
        <v>1</v>
      </c>
      <c r="B13" s="435" t="s">
        <v>270</v>
      </c>
      <c r="C13" s="436" t="s">
        <v>408</v>
      </c>
      <c r="D13" s="436" t="s">
        <v>274</v>
      </c>
      <c r="E13" s="436" t="s">
        <v>275</v>
      </c>
      <c r="F13" s="436" t="s">
        <v>276</v>
      </c>
      <c r="G13" s="406" t="s">
        <v>235</v>
      </c>
      <c r="H13" s="406" t="s">
        <v>235</v>
      </c>
      <c r="I13" s="406" t="s">
        <v>235</v>
      </c>
      <c r="J13" s="406" t="s">
        <v>235</v>
      </c>
      <c r="K13" s="406" t="s">
        <v>235</v>
      </c>
      <c r="L13" s="436" t="s">
        <v>236</v>
      </c>
      <c r="M13" s="436" t="s">
        <v>86</v>
      </c>
      <c r="N13" s="436" t="s">
        <v>237</v>
      </c>
    </row>
    <row r="14" spans="1:19" x14ac:dyDescent="0.25">
      <c r="B14" s="535"/>
      <c r="C14" s="547">
        <f t="shared" ref="C14:K14" si="0">SUM(C15:C39)</f>
        <v>0</v>
      </c>
      <c r="D14" s="547">
        <f t="shared" si="0"/>
        <v>0</v>
      </c>
      <c r="E14" s="547">
        <f t="shared" si="0"/>
        <v>0</v>
      </c>
      <c r="F14" s="547">
        <f t="shared" si="0"/>
        <v>0</v>
      </c>
      <c r="G14" s="547">
        <f t="shared" si="0"/>
        <v>0</v>
      </c>
      <c r="H14" s="547">
        <f t="shared" si="0"/>
        <v>0</v>
      </c>
      <c r="I14" s="547">
        <f t="shared" si="0"/>
        <v>0</v>
      </c>
      <c r="J14" s="547">
        <f t="shared" si="0"/>
        <v>0</v>
      </c>
      <c r="K14" s="547">
        <f t="shared" si="0"/>
        <v>0</v>
      </c>
      <c r="L14" s="536">
        <f>SUM(L15:L40)</f>
        <v>0</v>
      </c>
      <c r="M14" s="537"/>
      <c r="N14" s="548">
        <f>SUM(N15:N40)</f>
        <v>0</v>
      </c>
    </row>
    <row r="15" spans="1:19" x14ac:dyDescent="0.25">
      <c r="A15" s="532" t="s">
        <v>217</v>
      </c>
      <c r="B15" s="318"/>
      <c r="C15" s="538"/>
      <c r="D15" s="538"/>
      <c r="E15" s="538"/>
      <c r="F15" s="538"/>
      <c r="G15" s="538"/>
      <c r="H15" s="538"/>
      <c r="I15" s="538"/>
      <c r="J15" s="538"/>
      <c r="K15" s="538"/>
      <c r="L15" s="545">
        <f t="shared" ref="L15:L40" si="1">SUM(C15:K15)</f>
        <v>0</v>
      </c>
      <c r="M15" s="539">
        <v>0</v>
      </c>
      <c r="N15" s="542">
        <f>L15*M15</f>
        <v>0</v>
      </c>
    </row>
    <row r="16" spans="1:19" x14ac:dyDescent="0.25">
      <c r="A16" s="532" t="s">
        <v>88</v>
      </c>
      <c r="B16" s="318"/>
      <c r="C16" s="538"/>
      <c r="D16" s="538"/>
      <c r="E16" s="538"/>
      <c r="F16" s="538"/>
      <c r="G16" s="538"/>
      <c r="H16" s="538"/>
      <c r="I16" s="538"/>
      <c r="J16" s="538"/>
      <c r="K16" s="538"/>
      <c r="L16" s="545">
        <f t="shared" si="1"/>
        <v>0</v>
      </c>
      <c r="M16" s="539">
        <v>0</v>
      </c>
      <c r="N16" s="543">
        <f>L16*M16</f>
        <v>0</v>
      </c>
    </row>
    <row r="17" spans="1:14" x14ac:dyDescent="0.25">
      <c r="A17" s="532" t="s">
        <v>89</v>
      </c>
      <c r="B17" s="318"/>
      <c r="C17" s="538"/>
      <c r="D17" s="538"/>
      <c r="E17" s="538"/>
      <c r="F17" s="538"/>
      <c r="G17" s="538"/>
      <c r="H17" s="538"/>
      <c r="I17" s="538"/>
      <c r="J17" s="538"/>
      <c r="K17" s="538"/>
      <c r="L17" s="545">
        <f t="shared" si="1"/>
        <v>0</v>
      </c>
      <c r="M17" s="539">
        <v>0</v>
      </c>
      <c r="N17" s="543">
        <f t="shared" ref="N17:N39" si="2">L17*M17</f>
        <v>0</v>
      </c>
    </row>
    <row r="18" spans="1:14" x14ac:dyDescent="0.25">
      <c r="A18" s="532" t="s">
        <v>116</v>
      </c>
      <c r="B18" s="318"/>
      <c r="C18" s="538"/>
      <c r="D18" s="538"/>
      <c r="E18" s="538"/>
      <c r="F18" s="538"/>
      <c r="G18" s="538"/>
      <c r="H18" s="538"/>
      <c r="I18" s="538"/>
      <c r="J18" s="538"/>
      <c r="K18" s="538"/>
      <c r="L18" s="545">
        <f t="shared" si="1"/>
        <v>0</v>
      </c>
      <c r="M18" s="539">
        <v>0</v>
      </c>
      <c r="N18" s="543">
        <f t="shared" si="2"/>
        <v>0</v>
      </c>
    </row>
    <row r="19" spans="1:14" x14ac:dyDescent="0.25">
      <c r="A19" s="532" t="s">
        <v>218</v>
      </c>
      <c r="B19" s="318"/>
      <c r="C19" s="538"/>
      <c r="D19" s="538"/>
      <c r="E19" s="538"/>
      <c r="F19" s="538"/>
      <c r="G19" s="538"/>
      <c r="H19" s="538"/>
      <c r="I19" s="538"/>
      <c r="J19" s="538"/>
      <c r="K19" s="538"/>
      <c r="L19" s="545">
        <f t="shared" si="1"/>
        <v>0</v>
      </c>
      <c r="M19" s="539">
        <v>0</v>
      </c>
      <c r="N19" s="543">
        <f t="shared" si="2"/>
        <v>0</v>
      </c>
    </row>
    <row r="20" spans="1:14" x14ac:dyDescent="0.25">
      <c r="A20" s="532" t="s">
        <v>219</v>
      </c>
      <c r="B20" s="318"/>
      <c r="C20" s="538"/>
      <c r="D20" s="538"/>
      <c r="E20" s="538"/>
      <c r="F20" s="538"/>
      <c r="G20" s="538"/>
      <c r="H20" s="538"/>
      <c r="I20" s="538"/>
      <c r="J20" s="538"/>
      <c r="K20" s="538"/>
      <c r="L20" s="545">
        <f t="shared" si="1"/>
        <v>0</v>
      </c>
      <c r="M20" s="539">
        <v>0</v>
      </c>
      <c r="N20" s="543">
        <f t="shared" si="2"/>
        <v>0</v>
      </c>
    </row>
    <row r="21" spans="1:14" x14ac:dyDescent="0.25">
      <c r="A21" s="532" t="s">
        <v>220</v>
      </c>
      <c r="B21" s="318"/>
      <c r="C21" s="538"/>
      <c r="D21" s="538"/>
      <c r="E21" s="538"/>
      <c r="F21" s="538"/>
      <c r="G21" s="538"/>
      <c r="H21" s="538"/>
      <c r="I21" s="538"/>
      <c r="J21" s="538"/>
      <c r="K21" s="538"/>
      <c r="L21" s="545">
        <f t="shared" si="1"/>
        <v>0</v>
      </c>
      <c r="M21" s="539">
        <v>0</v>
      </c>
      <c r="N21" s="543">
        <f t="shared" si="2"/>
        <v>0</v>
      </c>
    </row>
    <row r="22" spans="1:14" x14ac:dyDescent="0.25">
      <c r="A22" s="532" t="s">
        <v>96</v>
      </c>
      <c r="B22" s="318"/>
      <c r="C22" s="538"/>
      <c r="D22" s="538"/>
      <c r="E22" s="538"/>
      <c r="F22" s="538"/>
      <c r="G22" s="538"/>
      <c r="H22" s="538"/>
      <c r="I22" s="538"/>
      <c r="J22" s="538"/>
      <c r="K22" s="538"/>
      <c r="L22" s="545">
        <f t="shared" si="1"/>
        <v>0</v>
      </c>
      <c r="M22" s="539">
        <v>0</v>
      </c>
      <c r="N22" s="543">
        <f t="shared" si="2"/>
        <v>0</v>
      </c>
    </row>
    <row r="23" spans="1:14" x14ac:dyDescent="0.25">
      <c r="A23" s="532" t="s">
        <v>95</v>
      </c>
      <c r="B23" s="318"/>
      <c r="C23" s="538"/>
      <c r="D23" s="538"/>
      <c r="E23" s="538"/>
      <c r="F23" s="538"/>
      <c r="G23" s="538"/>
      <c r="H23" s="538"/>
      <c r="I23" s="538"/>
      <c r="J23" s="538"/>
      <c r="K23" s="538"/>
      <c r="L23" s="545">
        <f t="shared" si="1"/>
        <v>0</v>
      </c>
      <c r="M23" s="539">
        <v>0</v>
      </c>
      <c r="N23" s="543">
        <f t="shared" si="2"/>
        <v>0</v>
      </c>
    </row>
    <row r="24" spans="1:14" x14ac:dyDescent="0.25">
      <c r="A24" s="532" t="s">
        <v>221</v>
      </c>
      <c r="B24" s="318"/>
      <c r="C24" s="538"/>
      <c r="D24" s="538"/>
      <c r="E24" s="538"/>
      <c r="F24" s="538"/>
      <c r="G24" s="538"/>
      <c r="H24" s="538"/>
      <c r="I24" s="538"/>
      <c r="J24" s="538"/>
      <c r="K24" s="538"/>
      <c r="L24" s="545">
        <f t="shared" si="1"/>
        <v>0</v>
      </c>
      <c r="M24" s="539">
        <v>0</v>
      </c>
      <c r="N24" s="543">
        <f t="shared" si="2"/>
        <v>0</v>
      </c>
    </row>
    <row r="25" spans="1:14" x14ac:dyDescent="0.25">
      <c r="A25" s="532" t="s">
        <v>222</v>
      </c>
      <c r="B25" s="318"/>
      <c r="C25" s="538"/>
      <c r="D25" s="538"/>
      <c r="E25" s="538"/>
      <c r="F25" s="538"/>
      <c r="G25" s="538"/>
      <c r="H25" s="538"/>
      <c r="I25" s="538"/>
      <c r="J25" s="538"/>
      <c r="K25" s="538"/>
      <c r="L25" s="545">
        <f t="shared" si="1"/>
        <v>0</v>
      </c>
      <c r="M25" s="539">
        <v>0</v>
      </c>
      <c r="N25" s="543">
        <f t="shared" si="2"/>
        <v>0</v>
      </c>
    </row>
    <row r="26" spans="1:14" x14ac:dyDescent="0.25">
      <c r="A26" s="532" t="s">
        <v>223</v>
      </c>
      <c r="B26" s="318"/>
      <c r="C26" s="538"/>
      <c r="D26" s="538"/>
      <c r="E26" s="538"/>
      <c r="F26" s="538"/>
      <c r="G26" s="538"/>
      <c r="H26" s="538"/>
      <c r="I26" s="538"/>
      <c r="J26" s="538"/>
      <c r="K26" s="538"/>
      <c r="L26" s="545">
        <f t="shared" si="1"/>
        <v>0</v>
      </c>
      <c r="M26" s="539">
        <v>0</v>
      </c>
      <c r="N26" s="543">
        <f t="shared" si="2"/>
        <v>0</v>
      </c>
    </row>
    <row r="27" spans="1:14" x14ac:dyDescent="0.25">
      <c r="A27" s="532" t="s">
        <v>224</v>
      </c>
      <c r="B27" s="318"/>
      <c r="C27" s="538"/>
      <c r="D27" s="538"/>
      <c r="E27" s="538"/>
      <c r="F27" s="538"/>
      <c r="G27" s="538"/>
      <c r="H27" s="538"/>
      <c r="I27" s="538"/>
      <c r="J27" s="538"/>
      <c r="K27" s="538"/>
      <c r="L27" s="545">
        <f t="shared" si="1"/>
        <v>0</v>
      </c>
      <c r="M27" s="539">
        <v>0</v>
      </c>
      <c r="N27" s="543">
        <f t="shared" si="2"/>
        <v>0</v>
      </c>
    </row>
    <row r="28" spans="1:14" x14ac:dyDescent="0.25">
      <c r="A28" s="532" t="s">
        <v>225</v>
      </c>
      <c r="B28" s="318"/>
      <c r="C28" s="538"/>
      <c r="D28" s="538"/>
      <c r="E28" s="538"/>
      <c r="F28" s="538"/>
      <c r="G28" s="538"/>
      <c r="H28" s="538"/>
      <c r="I28" s="538"/>
      <c r="J28" s="538"/>
      <c r="K28" s="538"/>
      <c r="L28" s="545">
        <f t="shared" si="1"/>
        <v>0</v>
      </c>
      <c r="M28" s="539">
        <v>0</v>
      </c>
      <c r="N28" s="543">
        <f t="shared" si="2"/>
        <v>0</v>
      </c>
    </row>
    <row r="29" spans="1:14" x14ac:dyDescent="0.25">
      <c r="A29" s="532" t="s">
        <v>226</v>
      </c>
      <c r="B29" s="318"/>
      <c r="C29" s="538"/>
      <c r="D29" s="538"/>
      <c r="E29" s="538"/>
      <c r="F29" s="538"/>
      <c r="G29" s="538"/>
      <c r="H29" s="538"/>
      <c r="I29" s="538"/>
      <c r="J29" s="538"/>
      <c r="K29" s="538"/>
      <c r="L29" s="545">
        <f t="shared" si="1"/>
        <v>0</v>
      </c>
      <c r="M29" s="539">
        <v>0</v>
      </c>
      <c r="N29" s="543">
        <f t="shared" si="2"/>
        <v>0</v>
      </c>
    </row>
    <row r="30" spans="1:14" x14ac:dyDescent="0.25">
      <c r="A30" s="532" t="s">
        <v>227</v>
      </c>
      <c r="B30" s="318"/>
      <c r="C30" s="538"/>
      <c r="D30" s="538"/>
      <c r="E30" s="538"/>
      <c r="F30" s="538"/>
      <c r="G30" s="538"/>
      <c r="H30" s="538"/>
      <c r="I30" s="538"/>
      <c r="J30" s="538"/>
      <c r="K30" s="538"/>
      <c r="L30" s="545">
        <f t="shared" si="1"/>
        <v>0</v>
      </c>
      <c r="M30" s="539">
        <v>0</v>
      </c>
      <c r="N30" s="543">
        <f t="shared" si="2"/>
        <v>0</v>
      </c>
    </row>
    <row r="31" spans="1:14" x14ac:dyDescent="0.25">
      <c r="A31" s="532" t="s">
        <v>228</v>
      </c>
      <c r="B31" s="318"/>
      <c r="C31" s="538"/>
      <c r="D31" s="538"/>
      <c r="E31" s="538"/>
      <c r="F31" s="538"/>
      <c r="G31" s="538"/>
      <c r="H31" s="538"/>
      <c r="I31" s="538"/>
      <c r="J31" s="538"/>
      <c r="K31" s="538"/>
      <c r="L31" s="545">
        <f t="shared" si="1"/>
        <v>0</v>
      </c>
      <c r="M31" s="539">
        <v>0</v>
      </c>
      <c r="N31" s="543">
        <f t="shared" si="2"/>
        <v>0</v>
      </c>
    </row>
    <row r="32" spans="1:14" x14ac:dyDescent="0.25">
      <c r="A32" s="532" t="s">
        <v>229</v>
      </c>
      <c r="B32" s="318"/>
      <c r="C32" s="538"/>
      <c r="D32" s="538"/>
      <c r="E32" s="538"/>
      <c r="F32" s="538"/>
      <c r="G32" s="538"/>
      <c r="H32" s="538"/>
      <c r="I32" s="538"/>
      <c r="J32" s="538"/>
      <c r="K32" s="538"/>
      <c r="L32" s="545">
        <f t="shared" si="1"/>
        <v>0</v>
      </c>
      <c r="M32" s="539">
        <v>0</v>
      </c>
      <c r="N32" s="543">
        <f t="shared" si="2"/>
        <v>0</v>
      </c>
    </row>
    <row r="33" spans="1:14" x14ac:dyDescent="0.25">
      <c r="A33" s="532" t="s">
        <v>230</v>
      </c>
      <c r="B33" s="318"/>
      <c r="C33" s="538"/>
      <c r="D33" s="538"/>
      <c r="E33" s="538"/>
      <c r="F33" s="538"/>
      <c r="G33" s="538"/>
      <c r="H33" s="538"/>
      <c r="I33" s="538"/>
      <c r="J33" s="538"/>
      <c r="K33" s="538"/>
      <c r="L33" s="545">
        <f t="shared" si="1"/>
        <v>0</v>
      </c>
      <c r="M33" s="539">
        <v>0</v>
      </c>
      <c r="N33" s="543">
        <f t="shared" si="2"/>
        <v>0</v>
      </c>
    </row>
    <row r="34" spans="1:14" x14ac:dyDescent="0.25">
      <c r="A34" s="532" t="s">
        <v>231</v>
      </c>
      <c r="B34" s="318"/>
      <c r="C34" s="538"/>
      <c r="D34" s="538"/>
      <c r="E34" s="538"/>
      <c r="F34" s="538"/>
      <c r="G34" s="538"/>
      <c r="H34" s="538"/>
      <c r="I34" s="538"/>
      <c r="J34" s="538"/>
      <c r="K34" s="538"/>
      <c r="L34" s="545">
        <f t="shared" si="1"/>
        <v>0</v>
      </c>
      <c r="M34" s="539">
        <v>0</v>
      </c>
      <c r="N34" s="543">
        <f t="shared" si="2"/>
        <v>0</v>
      </c>
    </row>
    <row r="35" spans="1:14" x14ac:dyDescent="0.25">
      <c r="A35" s="532" t="s">
        <v>232</v>
      </c>
      <c r="B35" s="318"/>
      <c r="C35" s="538"/>
      <c r="D35" s="538"/>
      <c r="E35" s="538"/>
      <c r="F35" s="538"/>
      <c r="G35" s="538"/>
      <c r="H35" s="538"/>
      <c r="I35" s="538"/>
      <c r="J35" s="538"/>
      <c r="K35" s="538"/>
      <c r="L35" s="545">
        <f t="shared" si="1"/>
        <v>0</v>
      </c>
      <c r="M35" s="539">
        <v>0</v>
      </c>
      <c r="N35" s="543">
        <f t="shared" si="2"/>
        <v>0</v>
      </c>
    </row>
    <row r="36" spans="1:14" x14ac:dyDescent="0.25">
      <c r="A36" s="532" t="s">
        <v>102</v>
      </c>
      <c r="B36" s="318"/>
      <c r="C36" s="538"/>
      <c r="D36" s="538"/>
      <c r="E36" s="538"/>
      <c r="F36" s="538"/>
      <c r="G36" s="538"/>
      <c r="H36" s="538"/>
      <c r="I36" s="538"/>
      <c r="J36" s="538"/>
      <c r="K36" s="538"/>
      <c r="L36" s="545">
        <f t="shared" si="1"/>
        <v>0</v>
      </c>
      <c r="M36" s="539">
        <v>0</v>
      </c>
      <c r="N36" s="543">
        <f t="shared" si="2"/>
        <v>0</v>
      </c>
    </row>
    <row r="37" spans="1:14" x14ac:dyDescent="0.25">
      <c r="A37" s="532" t="s">
        <v>104</v>
      </c>
      <c r="B37" s="318"/>
      <c r="C37" s="538"/>
      <c r="D37" s="538"/>
      <c r="E37" s="538"/>
      <c r="F37" s="538"/>
      <c r="G37" s="538"/>
      <c r="H37" s="538"/>
      <c r="I37" s="538"/>
      <c r="J37" s="538"/>
      <c r="K37" s="538"/>
      <c r="L37" s="545">
        <f t="shared" si="1"/>
        <v>0</v>
      </c>
      <c r="M37" s="539">
        <v>0</v>
      </c>
      <c r="N37" s="543">
        <f t="shared" si="2"/>
        <v>0</v>
      </c>
    </row>
    <row r="38" spans="1:14" x14ac:dyDescent="0.25">
      <c r="A38" s="318" t="s">
        <v>442</v>
      </c>
      <c r="B38" s="318"/>
      <c r="C38" s="538"/>
      <c r="D38" s="538"/>
      <c r="E38" s="538"/>
      <c r="F38" s="538"/>
      <c r="G38" s="538"/>
      <c r="H38" s="538"/>
      <c r="I38" s="538"/>
      <c r="J38" s="538"/>
      <c r="K38" s="538"/>
      <c r="L38" s="545">
        <f>SUM(C38:K38)</f>
        <v>0</v>
      </c>
      <c r="M38" s="539">
        <v>0</v>
      </c>
      <c r="N38" s="543">
        <f>L38*M38</f>
        <v>0</v>
      </c>
    </row>
    <row r="39" spans="1:14" x14ac:dyDescent="0.25">
      <c r="A39" s="533" t="s">
        <v>105</v>
      </c>
      <c r="B39" s="318"/>
      <c r="C39" s="538"/>
      <c r="D39" s="538"/>
      <c r="E39" s="538"/>
      <c r="F39" s="538"/>
      <c r="G39" s="538"/>
      <c r="H39" s="538"/>
      <c r="I39" s="538"/>
      <c r="J39" s="538"/>
      <c r="K39" s="538"/>
      <c r="L39" s="545">
        <f t="shared" si="1"/>
        <v>0</v>
      </c>
      <c r="M39" s="539">
        <v>0</v>
      </c>
      <c r="N39" s="543">
        <f t="shared" si="2"/>
        <v>0</v>
      </c>
    </row>
    <row r="40" spans="1:14" ht="12.75" customHeight="1" thickBot="1" x14ac:dyDescent="0.3">
      <c r="A40" s="534"/>
      <c r="B40" s="319"/>
      <c r="C40" s="540"/>
      <c r="D40" s="540"/>
      <c r="E40" s="540"/>
      <c r="F40" s="540"/>
      <c r="G40" s="540"/>
      <c r="H40" s="540"/>
      <c r="I40" s="540"/>
      <c r="J40" s="540"/>
      <c r="K40" s="540"/>
      <c r="L40" s="546">
        <f t="shared" si="1"/>
        <v>0</v>
      </c>
      <c r="M40" s="541">
        <v>0</v>
      </c>
      <c r="N40" s="544">
        <f>L40*M40</f>
        <v>0</v>
      </c>
    </row>
    <row r="41" spans="1:14" ht="13.8" thickBot="1" x14ac:dyDescent="0.3">
      <c r="B41" s="229"/>
      <c r="C41" s="229"/>
      <c r="D41" s="229"/>
      <c r="E41" s="229"/>
      <c r="F41" s="229"/>
      <c r="G41" s="229"/>
    </row>
    <row r="42" spans="1:14" ht="13.8" thickBot="1" x14ac:dyDescent="0.3">
      <c r="A42" s="867" t="s">
        <v>117</v>
      </c>
      <c r="B42" s="868"/>
      <c r="C42" s="868"/>
      <c r="D42" s="868"/>
      <c r="E42" s="868"/>
      <c r="F42" s="868"/>
      <c r="G42" s="868"/>
      <c r="H42" s="868"/>
      <c r="I42" s="868"/>
      <c r="J42" s="868"/>
      <c r="K42" s="868"/>
      <c r="L42" s="869"/>
      <c r="M42" s="860">
        <f>N14</f>
        <v>0</v>
      </c>
      <c r="N42" s="861"/>
    </row>
    <row r="43" spans="1:14" x14ac:dyDescent="0.25">
      <c r="N43" s="320"/>
    </row>
  </sheetData>
  <sheetProtection algorithmName="SHA-512" hashValue="7EyuFulCjWXj8EpQKQDssDAoHiluEC7+A7YHSBK6lR2/PLn1vmOeN6tibG6of3zoGiSoZaSGJnGAfnBaivDiyA==" saltValue="p9QrV1I36yvF4k5+2gyT7w==" spinCount="100000" sheet="1" formatRows="0" insertRows="0"/>
  <customSheetViews>
    <customSheetView guid="{CF5C7540-D66F-4A9E-AEE8-AAA829D1EAE3}">
      <selection activeCell="G24" sqref="G24"/>
      <pageMargins left="0.7" right="0.7" top="0.75" bottom="0.75" header="0.3" footer="0.3"/>
      <pageSetup orientation="landscape"/>
    </customSheetView>
  </customSheetViews>
  <mergeCells count="12">
    <mergeCell ref="M42:N42"/>
    <mergeCell ref="K2:N2"/>
    <mergeCell ref="A7:N7"/>
    <mergeCell ref="A42:L42"/>
    <mergeCell ref="K1:N1"/>
    <mergeCell ref="A6:N6"/>
    <mergeCell ref="A5:N5"/>
    <mergeCell ref="A4:N4"/>
    <mergeCell ref="A12:N12"/>
    <mergeCell ref="A8:N8"/>
    <mergeCell ref="A9:K10"/>
    <mergeCell ref="L9:N9"/>
  </mergeCells>
  <pageMargins left="0.25" right="0.25" top="0.75" bottom="0.75" header="0.3" footer="0.3"/>
  <pageSetup scale="81" orientation="portrait" r:id="rId1"/>
  <headerFooter>
    <oddFooter>&amp;CDB Competitive GMP Exhibits v072016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38"/>
  <sheetViews>
    <sheetView showGridLines="0" zoomScaleNormal="100" zoomScaleSheetLayoutView="100" workbookViewId="0">
      <selection activeCell="J19" sqref="J19"/>
    </sheetView>
  </sheetViews>
  <sheetFormatPr defaultColWidth="8.88671875" defaultRowHeight="13.8" x14ac:dyDescent="0.25"/>
  <cols>
    <col min="1" max="1" width="37" style="1" customWidth="1"/>
    <col min="2" max="2" width="5.6640625" style="1" bestFit="1" customWidth="1"/>
    <col min="3" max="11" width="5.6640625" style="1" customWidth="1"/>
    <col min="12" max="14" width="12.6640625" style="1" customWidth="1"/>
    <col min="15" max="15" width="8.88671875" style="1"/>
    <col min="16" max="16" width="23.88671875" style="1" customWidth="1"/>
    <col min="17" max="18" width="8.88671875" style="1"/>
    <col min="19" max="19" width="10.6640625" style="1" bestFit="1" customWidth="1"/>
    <col min="20" max="20" width="8.88671875" style="1"/>
    <col min="21" max="21" width="10.6640625" style="1" bestFit="1" customWidth="1"/>
    <col min="22" max="37" width="8.88671875" style="1"/>
    <col min="38" max="38" width="6.33203125" style="1" customWidth="1"/>
    <col min="39" max="16384" width="8.88671875" style="1"/>
  </cols>
  <sheetData>
    <row r="1" spans="1:18" ht="15" customHeight="1" x14ac:dyDescent="0.25">
      <c r="A1" s="326"/>
      <c r="B1" s="382"/>
      <c r="C1" s="382"/>
      <c r="D1" s="382"/>
      <c r="E1" s="382"/>
      <c r="F1" s="437"/>
      <c r="G1" s="437"/>
      <c r="H1" s="437"/>
      <c r="I1" s="382"/>
      <c r="J1" s="870">
        <f>Summary!I3</f>
        <v>0</v>
      </c>
      <c r="K1" s="870"/>
      <c r="L1" s="870"/>
      <c r="M1" s="870"/>
      <c r="N1" s="871"/>
      <c r="O1" s="434"/>
      <c r="P1" s="434"/>
      <c r="Q1" s="434"/>
      <c r="R1" s="434"/>
    </row>
    <row r="2" spans="1:18" ht="15" customHeight="1" x14ac:dyDescent="0.25">
      <c r="A2" s="329"/>
      <c r="B2" s="260"/>
      <c r="C2" s="260"/>
      <c r="D2" s="260"/>
      <c r="E2" s="260"/>
      <c r="F2" s="434"/>
      <c r="G2" s="434"/>
      <c r="H2" s="434"/>
      <c r="I2" s="260"/>
      <c r="J2" s="862">
        <f>Summary!I4</f>
        <v>0</v>
      </c>
      <c r="K2" s="862"/>
      <c r="L2" s="862"/>
      <c r="M2" s="862"/>
      <c r="N2" s="863"/>
      <c r="O2" s="434"/>
      <c r="P2" s="434"/>
      <c r="Q2" s="434"/>
      <c r="R2" s="434"/>
    </row>
    <row r="3" spans="1:18" s="229" customFormat="1" ht="18" customHeight="1" x14ac:dyDescent="0.25">
      <c r="A3" s="329"/>
      <c r="B3" s="231"/>
      <c r="C3" s="231"/>
      <c r="D3" s="331"/>
      <c r="E3" s="331"/>
      <c r="F3" s="331"/>
      <c r="G3" s="231"/>
      <c r="H3" s="231"/>
      <c r="I3" s="231"/>
      <c r="J3" s="231"/>
      <c r="K3" s="231"/>
      <c r="L3" s="231"/>
      <c r="M3" s="231"/>
      <c r="N3" s="332"/>
      <c r="O3" s="231"/>
      <c r="P3" s="231"/>
      <c r="Q3" s="231"/>
      <c r="R3" s="231"/>
    </row>
    <row r="4" spans="1:18" s="229" customFormat="1" ht="18" customHeight="1" x14ac:dyDescent="0.3">
      <c r="A4" s="875" t="s">
        <v>340</v>
      </c>
      <c r="B4" s="876"/>
      <c r="C4" s="876"/>
      <c r="D4" s="876"/>
      <c r="E4" s="876"/>
      <c r="F4" s="876"/>
      <c r="G4" s="876"/>
      <c r="H4" s="876"/>
      <c r="I4" s="876"/>
      <c r="J4" s="876"/>
      <c r="K4" s="876"/>
      <c r="L4" s="876"/>
      <c r="M4" s="876"/>
      <c r="N4" s="877"/>
      <c r="O4" s="333"/>
      <c r="P4" s="333"/>
      <c r="Q4" s="333"/>
      <c r="R4" s="333"/>
    </row>
    <row r="5" spans="1:18" s="229" customFormat="1" ht="18" customHeight="1" x14ac:dyDescent="0.3">
      <c r="A5" s="875" t="s">
        <v>341</v>
      </c>
      <c r="B5" s="876"/>
      <c r="C5" s="876"/>
      <c r="D5" s="876"/>
      <c r="E5" s="876"/>
      <c r="F5" s="876"/>
      <c r="G5" s="876"/>
      <c r="H5" s="876"/>
      <c r="I5" s="876"/>
      <c r="J5" s="876"/>
      <c r="K5" s="876"/>
      <c r="L5" s="876"/>
      <c r="M5" s="876"/>
      <c r="N5" s="877"/>
      <c r="O5" s="333"/>
      <c r="P5" s="333"/>
      <c r="Q5" s="333"/>
      <c r="R5" s="333"/>
    </row>
    <row r="6" spans="1:18" s="229" customFormat="1" ht="18" customHeight="1" x14ac:dyDescent="0.3">
      <c r="A6" s="872">
        <f ca="1">Summary!B8</f>
        <v>44428</v>
      </c>
      <c r="B6" s="873"/>
      <c r="C6" s="873"/>
      <c r="D6" s="873"/>
      <c r="E6" s="873"/>
      <c r="F6" s="873"/>
      <c r="G6" s="873"/>
      <c r="H6" s="873"/>
      <c r="I6" s="873"/>
      <c r="J6" s="873"/>
      <c r="K6" s="873"/>
      <c r="L6" s="873"/>
      <c r="M6" s="873"/>
      <c r="N6" s="874"/>
      <c r="O6" s="334"/>
      <c r="P6" s="334"/>
      <c r="Q6" s="334"/>
      <c r="R6" s="334"/>
    </row>
    <row r="7" spans="1:18" s="229" customFormat="1" ht="63" customHeight="1" x14ac:dyDescent="0.25">
      <c r="A7" s="893" t="s">
        <v>214</v>
      </c>
      <c r="B7" s="894"/>
      <c r="C7" s="894"/>
      <c r="D7" s="894"/>
      <c r="E7" s="894"/>
      <c r="F7" s="894"/>
      <c r="G7" s="894"/>
      <c r="H7" s="894"/>
      <c r="I7" s="894"/>
      <c r="J7" s="894"/>
      <c r="K7" s="894"/>
      <c r="L7" s="894"/>
      <c r="M7" s="894"/>
      <c r="N7" s="895"/>
    </row>
    <row r="8" spans="1:18" x14ac:dyDescent="0.25">
      <c r="A8" s="881" t="s">
        <v>106</v>
      </c>
      <c r="B8" s="882"/>
      <c r="C8" s="882"/>
      <c r="D8" s="882"/>
      <c r="E8" s="882"/>
      <c r="F8" s="882"/>
      <c r="G8" s="882"/>
      <c r="H8" s="882"/>
      <c r="I8" s="882"/>
      <c r="J8" s="882"/>
      <c r="K8" s="883"/>
      <c r="L8" s="890" t="s">
        <v>233</v>
      </c>
      <c r="M8" s="891"/>
      <c r="N8" s="892"/>
      <c r="P8" s="136" t="s">
        <v>209</v>
      </c>
    </row>
    <row r="9" spans="1:18" x14ac:dyDescent="0.25">
      <c r="A9" s="884"/>
      <c r="B9" s="885"/>
      <c r="C9" s="885"/>
      <c r="D9" s="885"/>
      <c r="E9" s="885"/>
      <c r="F9" s="885"/>
      <c r="G9" s="885"/>
      <c r="H9" s="885"/>
      <c r="I9" s="885"/>
      <c r="J9" s="885"/>
      <c r="K9" s="886"/>
      <c r="L9" s="515"/>
      <c r="M9" s="516" t="s">
        <v>234</v>
      </c>
      <c r="N9" s="517"/>
      <c r="P9" s="139" t="s">
        <v>211</v>
      </c>
    </row>
    <row r="10" spans="1:18" ht="15" thickBot="1" x14ac:dyDescent="0.35">
      <c r="A10" s="137"/>
      <c r="B10" s="137"/>
      <c r="C10" s="137"/>
      <c r="D10" s="137"/>
      <c r="E10" s="137"/>
      <c r="F10" s="137"/>
      <c r="G10" s="137"/>
      <c r="H10" s="137"/>
      <c r="I10" s="137"/>
      <c r="J10" s="137"/>
      <c r="K10" s="137"/>
      <c r="L10" s="137"/>
      <c r="M10" s="137"/>
      <c r="N10" s="137"/>
    </row>
    <row r="11" spans="1:18" ht="203.25" customHeight="1" thickBot="1" x14ac:dyDescent="0.35">
      <c r="A11" s="137"/>
      <c r="B11" s="407" t="s">
        <v>270</v>
      </c>
      <c r="C11" s="408" t="s">
        <v>273</v>
      </c>
      <c r="D11" s="408" t="s">
        <v>274</v>
      </c>
      <c r="E11" s="408" t="s">
        <v>275</v>
      </c>
      <c r="F11" s="408" t="s">
        <v>276</v>
      </c>
      <c r="G11" s="408" t="s">
        <v>277</v>
      </c>
      <c r="H11" s="409" t="s">
        <v>235</v>
      </c>
      <c r="I11" s="409" t="s">
        <v>235</v>
      </c>
      <c r="J11" s="409" t="s">
        <v>235</v>
      </c>
      <c r="K11" s="409" t="s">
        <v>235</v>
      </c>
      <c r="L11" s="408" t="s">
        <v>236</v>
      </c>
      <c r="M11" s="408" t="s">
        <v>86</v>
      </c>
      <c r="N11" s="408" t="s">
        <v>237</v>
      </c>
    </row>
    <row r="12" spans="1:18" ht="20.25" customHeight="1" x14ac:dyDescent="0.25">
      <c r="A12" s="514" t="s">
        <v>238</v>
      </c>
      <c r="B12" s="518"/>
      <c r="C12" s="519"/>
      <c r="D12" s="519"/>
      <c r="E12" s="519"/>
      <c r="F12" s="519"/>
      <c r="G12" s="519"/>
      <c r="H12" s="519"/>
      <c r="I12" s="519"/>
      <c r="J12" s="519"/>
      <c r="K12" s="519"/>
      <c r="L12" s="519">
        <f>SUM(L13:L34)</f>
        <v>0</v>
      </c>
      <c r="M12" s="520"/>
      <c r="N12" s="549">
        <f>SUM(N13:N34)</f>
        <v>0</v>
      </c>
    </row>
    <row r="13" spans="1:18" x14ac:dyDescent="0.25">
      <c r="A13" s="315" t="s">
        <v>87</v>
      </c>
      <c r="B13" s="249"/>
      <c r="C13" s="521"/>
      <c r="D13" s="521"/>
      <c r="E13" s="521"/>
      <c r="F13" s="521"/>
      <c r="G13" s="521"/>
      <c r="H13" s="521"/>
      <c r="I13" s="521"/>
      <c r="J13" s="521"/>
      <c r="K13" s="521"/>
      <c r="L13" s="522">
        <f t="shared" ref="L13:L34" si="0">SUM(C13:K13)</f>
        <v>0</v>
      </c>
      <c r="M13" s="523">
        <v>0</v>
      </c>
      <c r="N13" s="524">
        <f>+L13*M13</f>
        <v>0</v>
      </c>
    </row>
    <row r="14" spans="1:18" x14ac:dyDescent="0.25">
      <c r="A14" s="315" t="s">
        <v>88</v>
      </c>
      <c r="B14" s="249"/>
      <c r="C14" s="521"/>
      <c r="D14" s="521"/>
      <c r="E14" s="521"/>
      <c r="F14" s="521"/>
      <c r="G14" s="521"/>
      <c r="H14" s="521"/>
      <c r="I14" s="521"/>
      <c r="J14" s="521"/>
      <c r="K14" s="521"/>
      <c r="L14" s="522">
        <f t="shared" si="0"/>
        <v>0</v>
      </c>
      <c r="M14" s="523">
        <v>0</v>
      </c>
      <c r="N14" s="524">
        <f t="shared" ref="N14:N24" si="1">+L14*M14</f>
        <v>0</v>
      </c>
    </row>
    <row r="15" spans="1:18" x14ac:dyDescent="0.25">
      <c r="A15" s="315" t="s">
        <v>89</v>
      </c>
      <c r="B15" s="249"/>
      <c r="C15" s="521"/>
      <c r="D15" s="521"/>
      <c r="E15" s="521"/>
      <c r="F15" s="521"/>
      <c r="G15" s="521"/>
      <c r="H15" s="521"/>
      <c r="I15" s="521"/>
      <c r="J15" s="521"/>
      <c r="K15" s="521"/>
      <c r="L15" s="522">
        <f t="shared" si="0"/>
        <v>0</v>
      </c>
      <c r="M15" s="523">
        <v>0</v>
      </c>
      <c r="N15" s="524">
        <f t="shared" si="1"/>
        <v>0</v>
      </c>
    </row>
    <row r="16" spans="1:18" x14ac:dyDescent="0.25">
      <c r="A16" s="315" t="s">
        <v>90</v>
      </c>
      <c r="B16" s="249"/>
      <c r="C16" s="521"/>
      <c r="D16" s="521"/>
      <c r="E16" s="521"/>
      <c r="F16" s="521"/>
      <c r="G16" s="521"/>
      <c r="H16" s="521"/>
      <c r="I16" s="521"/>
      <c r="J16" s="521"/>
      <c r="K16" s="521"/>
      <c r="L16" s="522">
        <f t="shared" si="0"/>
        <v>0</v>
      </c>
      <c r="M16" s="523">
        <v>0</v>
      </c>
      <c r="N16" s="524">
        <f t="shared" si="1"/>
        <v>0</v>
      </c>
    </row>
    <row r="17" spans="1:14" x14ac:dyDescent="0.25">
      <c r="A17" s="315" t="s">
        <v>118</v>
      </c>
      <c r="B17" s="249"/>
      <c r="C17" s="521"/>
      <c r="D17" s="521"/>
      <c r="E17" s="521"/>
      <c r="F17" s="521"/>
      <c r="G17" s="521"/>
      <c r="H17" s="521"/>
      <c r="I17" s="521"/>
      <c r="J17" s="521"/>
      <c r="K17" s="521"/>
      <c r="L17" s="522">
        <f t="shared" si="0"/>
        <v>0</v>
      </c>
      <c r="M17" s="523">
        <v>0</v>
      </c>
      <c r="N17" s="524">
        <f t="shared" si="1"/>
        <v>0</v>
      </c>
    </row>
    <row r="18" spans="1:14" x14ac:dyDescent="0.25">
      <c r="A18" s="315" t="s">
        <v>91</v>
      </c>
      <c r="B18" s="249"/>
      <c r="C18" s="521"/>
      <c r="D18" s="521"/>
      <c r="E18" s="521"/>
      <c r="F18" s="521"/>
      <c r="G18" s="521"/>
      <c r="H18" s="521"/>
      <c r="I18" s="521"/>
      <c r="J18" s="521"/>
      <c r="K18" s="521"/>
      <c r="L18" s="522">
        <f t="shared" si="0"/>
        <v>0</v>
      </c>
      <c r="M18" s="523">
        <v>0</v>
      </c>
      <c r="N18" s="524">
        <f t="shared" si="1"/>
        <v>0</v>
      </c>
    </row>
    <row r="19" spans="1:14" x14ac:dyDescent="0.25">
      <c r="A19" s="315" t="s">
        <v>92</v>
      </c>
      <c r="B19" s="249"/>
      <c r="C19" s="521"/>
      <c r="D19" s="521"/>
      <c r="E19" s="521"/>
      <c r="F19" s="521"/>
      <c r="G19" s="521"/>
      <c r="H19" s="521"/>
      <c r="I19" s="521"/>
      <c r="J19" s="521"/>
      <c r="K19" s="521"/>
      <c r="L19" s="522">
        <f t="shared" si="0"/>
        <v>0</v>
      </c>
      <c r="M19" s="523">
        <v>0</v>
      </c>
      <c r="N19" s="524">
        <f t="shared" si="1"/>
        <v>0</v>
      </c>
    </row>
    <row r="20" spans="1:14" x14ac:dyDescent="0.25">
      <c r="A20" s="315" t="s">
        <v>93</v>
      </c>
      <c r="B20" s="249"/>
      <c r="C20" s="521"/>
      <c r="D20" s="521"/>
      <c r="E20" s="521"/>
      <c r="F20" s="521"/>
      <c r="G20" s="521"/>
      <c r="H20" s="521"/>
      <c r="I20" s="521"/>
      <c r="J20" s="521"/>
      <c r="K20" s="521"/>
      <c r="L20" s="522">
        <f t="shared" si="0"/>
        <v>0</v>
      </c>
      <c r="M20" s="523">
        <v>0</v>
      </c>
      <c r="N20" s="524">
        <f t="shared" si="1"/>
        <v>0</v>
      </c>
    </row>
    <row r="21" spans="1:14" x14ac:dyDescent="0.25">
      <c r="A21" s="315" t="s">
        <v>94</v>
      </c>
      <c r="B21" s="249"/>
      <c r="C21" s="521"/>
      <c r="D21" s="521"/>
      <c r="E21" s="521"/>
      <c r="F21" s="521"/>
      <c r="G21" s="521"/>
      <c r="H21" s="521"/>
      <c r="I21" s="521"/>
      <c r="J21" s="521"/>
      <c r="K21" s="521"/>
      <c r="L21" s="522">
        <f t="shared" si="0"/>
        <v>0</v>
      </c>
      <c r="M21" s="523">
        <v>0</v>
      </c>
      <c r="N21" s="524">
        <f t="shared" si="1"/>
        <v>0</v>
      </c>
    </row>
    <row r="22" spans="1:14" x14ac:dyDescent="0.25">
      <c r="A22" s="315" t="s">
        <v>95</v>
      </c>
      <c r="B22" s="249"/>
      <c r="C22" s="521"/>
      <c r="D22" s="521"/>
      <c r="E22" s="521"/>
      <c r="F22" s="521"/>
      <c r="G22" s="521"/>
      <c r="H22" s="521"/>
      <c r="I22" s="521"/>
      <c r="J22" s="521"/>
      <c r="K22" s="521"/>
      <c r="L22" s="522">
        <f t="shared" si="0"/>
        <v>0</v>
      </c>
      <c r="M22" s="523">
        <v>0</v>
      </c>
      <c r="N22" s="524">
        <f t="shared" si="1"/>
        <v>0</v>
      </c>
    </row>
    <row r="23" spans="1:14" x14ac:dyDescent="0.25">
      <c r="A23" s="315" t="s">
        <v>96</v>
      </c>
      <c r="B23" s="249"/>
      <c r="C23" s="521"/>
      <c r="D23" s="521"/>
      <c r="E23" s="521"/>
      <c r="F23" s="521"/>
      <c r="G23" s="521"/>
      <c r="H23" s="521"/>
      <c r="I23" s="521"/>
      <c r="J23" s="521"/>
      <c r="K23" s="521"/>
      <c r="L23" s="522">
        <f t="shared" si="0"/>
        <v>0</v>
      </c>
      <c r="M23" s="523">
        <v>0</v>
      </c>
      <c r="N23" s="524">
        <f t="shared" si="1"/>
        <v>0</v>
      </c>
    </row>
    <row r="24" spans="1:14" x14ac:dyDescent="0.25">
      <c r="A24" s="315" t="s">
        <v>97</v>
      </c>
      <c r="B24" s="249"/>
      <c r="C24" s="521"/>
      <c r="D24" s="521"/>
      <c r="E24" s="521"/>
      <c r="F24" s="521"/>
      <c r="G24" s="521"/>
      <c r="H24" s="521"/>
      <c r="I24" s="521"/>
      <c r="J24" s="521"/>
      <c r="K24" s="521"/>
      <c r="L24" s="522">
        <f t="shared" si="0"/>
        <v>0</v>
      </c>
      <c r="M24" s="523">
        <v>0</v>
      </c>
      <c r="N24" s="524">
        <f t="shared" si="1"/>
        <v>0</v>
      </c>
    </row>
    <row r="25" spans="1:14" x14ac:dyDescent="0.25">
      <c r="A25" s="315" t="s">
        <v>98</v>
      </c>
      <c r="B25" s="249"/>
      <c r="C25" s="521"/>
      <c r="D25" s="521"/>
      <c r="E25" s="521"/>
      <c r="F25" s="521"/>
      <c r="G25" s="521"/>
      <c r="H25" s="521"/>
      <c r="I25" s="521"/>
      <c r="J25" s="521"/>
      <c r="K25" s="521"/>
      <c r="L25" s="522">
        <f t="shared" si="0"/>
        <v>0</v>
      </c>
      <c r="M25" s="523">
        <v>0</v>
      </c>
      <c r="N25" s="524">
        <f t="shared" ref="N25:N34" si="2">+L25*M25</f>
        <v>0</v>
      </c>
    </row>
    <row r="26" spans="1:14" x14ac:dyDescent="0.25">
      <c r="A26" s="315" t="s">
        <v>99</v>
      </c>
      <c r="B26" s="249"/>
      <c r="C26" s="521"/>
      <c r="D26" s="521"/>
      <c r="E26" s="521"/>
      <c r="F26" s="521"/>
      <c r="G26" s="521"/>
      <c r="H26" s="521"/>
      <c r="I26" s="521"/>
      <c r="J26" s="521"/>
      <c r="K26" s="521"/>
      <c r="L26" s="522">
        <f t="shared" si="0"/>
        <v>0</v>
      </c>
      <c r="M26" s="523">
        <v>0</v>
      </c>
      <c r="N26" s="524">
        <f t="shared" si="2"/>
        <v>0</v>
      </c>
    </row>
    <row r="27" spans="1:14" x14ac:dyDescent="0.25">
      <c r="A27" s="315" t="s">
        <v>100</v>
      </c>
      <c r="B27" s="249"/>
      <c r="C27" s="521"/>
      <c r="D27" s="521"/>
      <c r="E27" s="521"/>
      <c r="F27" s="521"/>
      <c r="G27" s="521"/>
      <c r="H27" s="521"/>
      <c r="I27" s="521"/>
      <c r="J27" s="521"/>
      <c r="K27" s="521"/>
      <c r="L27" s="522">
        <f t="shared" si="0"/>
        <v>0</v>
      </c>
      <c r="M27" s="523">
        <v>0</v>
      </c>
      <c r="N27" s="524">
        <f t="shared" si="2"/>
        <v>0</v>
      </c>
    </row>
    <row r="28" spans="1:14" x14ac:dyDescent="0.25">
      <c r="A28" s="315" t="s">
        <v>101</v>
      </c>
      <c r="B28" s="249"/>
      <c r="C28" s="521"/>
      <c r="D28" s="521"/>
      <c r="E28" s="521"/>
      <c r="F28" s="521"/>
      <c r="G28" s="521"/>
      <c r="H28" s="521"/>
      <c r="I28" s="521"/>
      <c r="J28" s="521"/>
      <c r="K28" s="521"/>
      <c r="L28" s="522">
        <f t="shared" si="0"/>
        <v>0</v>
      </c>
      <c r="M28" s="523">
        <v>0</v>
      </c>
      <c r="N28" s="524">
        <f t="shared" si="2"/>
        <v>0</v>
      </c>
    </row>
    <row r="29" spans="1:14" x14ac:dyDescent="0.25">
      <c r="A29" s="315" t="s">
        <v>119</v>
      </c>
      <c r="B29" s="249"/>
      <c r="C29" s="521"/>
      <c r="D29" s="521"/>
      <c r="E29" s="521"/>
      <c r="F29" s="521"/>
      <c r="G29" s="521"/>
      <c r="H29" s="521"/>
      <c r="I29" s="521"/>
      <c r="J29" s="521"/>
      <c r="K29" s="521"/>
      <c r="L29" s="522">
        <f t="shared" si="0"/>
        <v>0</v>
      </c>
      <c r="M29" s="523">
        <v>0</v>
      </c>
      <c r="N29" s="524">
        <f t="shared" si="2"/>
        <v>0</v>
      </c>
    </row>
    <row r="30" spans="1:14" ht="14.25" hidden="1" customHeight="1" x14ac:dyDescent="0.25">
      <c r="A30" s="315" t="s">
        <v>102</v>
      </c>
      <c r="B30" s="249"/>
      <c r="C30" s="521"/>
      <c r="D30" s="521"/>
      <c r="E30" s="521"/>
      <c r="F30" s="521"/>
      <c r="G30" s="521"/>
      <c r="H30" s="521"/>
      <c r="I30" s="521"/>
      <c r="J30" s="521"/>
      <c r="K30" s="521"/>
      <c r="L30" s="522">
        <f t="shared" si="0"/>
        <v>0</v>
      </c>
      <c r="M30" s="523">
        <v>10</v>
      </c>
      <c r="N30" s="524">
        <f t="shared" si="2"/>
        <v>0</v>
      </c>
    </row>
    <row r="31" spans="1:14" ht="14.25" hidden="1" customHeight="1" x14ac:dyDescent="0.25">
      <c r="A31" s="315" t="s">
        <v>103</v>
      </c>
      <c r="B31" s="249"/>
      <c r="C31" s="521"/>
      <c r="D31" s="521"/>
      <c r="E31" s="521"/>
      <c r="F31" s="521"/>
      <c r="G31" s="521"/>
      <c r="H31" s="521"/>
      <c r="I31" s="521"/>
      <c r="J31" s="521"/>
      <c r="K31" s="521"/>
      <c r="L31" s="522">
        <f t="shared" si="0"/>
        <v>0</v>
      </c>
      <c r="M31" s="523">
        <v>10</v>
      </c>
      <c r="N31" s="524">
        <f t="shared" si="2"/>
        <v>0</v>
      </c>
    </row>
    <row r="32" spans="1:14" x14ac:dyDescent="0.25">
      <c r="A32" s="315" t="s">
        <v>104</v>
      </c>
      <c r="B32" s="249"/>
      <c r="C32" s="521"/>
      <c r="D32" s="521"/>
      <c r="E32" s="521"/>
      <c r="F32" s="521"/>
      <c r="G32" s="521"/>
      <c r="H32" s="521"/>
      <c r="I32" s="521"/>
      <c r="J32" s="521"/>
      <c r="K32" s="521"/>
      <c r="L32" s="522">
        <f t="shared" si="0"/>
        <v>0</v>
      </c>
      <c r="M32" s="523">
        <v>0</v>
      </c>
      <c r="N32" s="524">
        <f t="shared" si="2"/>
        <v>0</v>
      </c>
    </row>
    <row r="33" spans="1:38" x14ac:dyDescent="0.25">
      <c r="A33" s="411" t="s">
        <v>309</v>
      </c>
      <c r="B33" s="411"/>
      <c r="C33" s="525"/>
      <c r="D33" s="525"/>
      <c r="E33" s="525"/>
      <c r="F33" s="525"/>
      <c r="G33" s="525"/>
      <c r="H33" s="525"/>
      <c r="I33" s="525"/>
      <c r="J33" s="525"/>
      <c r="K33" s="525"/>
      <c r="L33" s="522">
        <f t="shared" ref="L33" si="3">SUM(C33:K33)</f>
        <v>0</v>
      </c>
      <c r="M33" s="523">
        <v>0</v>
      </c>
      <c r="N33" s="524">
        <f t="shared" ref="N33" si="4">+L33*M33</f>
        <v>0</v>
      </c>
    </row>
    <row r="34" spans="1:38" ht="14.4" thickBot="1" x14ac:dyDescent="0.3">
      <c r="A34" s="316" t="s">
        <v>105</v>
      </c>
      <c r="B34" s="317"/>
      <c r="C34" s="526"/>
      <c r="D34" s="526"/>
      <c r="E34" s="526"/>
      <c r="F34" s="526"/>
      <c r="G34" s="526"/>
      <c r="H34" s="526"/>
      <c r="I34" s="526"/>
      <c r="J34" s="526"/>
      <c r="K34" s="526"/>
      <c r="L34" s="527">
        <f t="shared" si="0"/>
        <v>0</v>
      </c>
      <c r="M34" s="528">
        <v>0</v>
      </c>
      <c r="N34" s="529">
        <f t="shared" si="2"/>
        <v>0</v>
      </c>
    </row>
    <row r="35" spans="1:38" x14ac:dyDescent="0.25">
      <c r="A35" s="229"/>
      <c r="B35" s="229"/>
      <c r="C35" s="229"/>
      <c r="D35" s="229"/>
      <c r="E35" s="229"/>
      <c r="F35" s="229"/>
    </row>
    <row r="37" spans="1:38" x14ac:dyDescent="0.25">
      <c r="AL37" s="250"/>
    </row>
    <row r="38" spans="1:38" x14ac:dyDescent="0.25">
      <c r="AL38" s="417"/>
    </row>
  </sheetData>
  <sheetProtection algorithmName="SHA-512" hashValue="Ebj5BiA+Dn0r54cO35MC+7QvaT4UlUs5hFOE79CoC+pgNUchCVoloD1hDOdLVDXNMLbSQCBcgAvxLm8Sg/Pa4A==" saltValue="Qz6wXtPW6CXPmgs3qiXO1A==" spinCount="100000" sheet="1" insertRows="0"/>
  <customSheetViews>
    <customSheetView guid="{CF5C7540-D66F-4A9E-AEE8-AAA829D1EAE3}" topLeftCell="A25">
      <selection activeCell="I47" sqref="I47"/>
      <pageMargins left="0.7" right="0.7" top="0.75" bottom="0.75" header="0.3" footer="0.3"/>
      <pageSetup orientation="portrait"/>
    </customSheetView>
  </customSheetViews>
  <mergeCells count="8">
    <mergeCell ref="J1:N1"/>
    <mergeCell ref="A8:K9"/>
    <mergeCell ref="L8:N8"/>
    <mergeCell ref="J2:N2"/>
    <mergeCell ref="A6:N6"/>
    <mergeCell ref="A5:N5"/>
    <mergeCell ref="A4:N4"/>
    <mergeCell ref="A7:N7"/>
  </mergeCells>
  <pageMargins left="0.25" right="0.25" top="0.75" bottom="0.75" header="0.3" footer="0.3"/>
  <pageSetup scale="77" orientation="portrait" r:id="rId1"/>
  <headerFooter>
    <oddFooter>&amp;CDB Competitive GMP Exhibits v072016</oddFooter>
  </headerFooter>
  <ignoredErrors>
    <ignoredError sqref="L33:L34 N3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24"/>
  <sheetViews>
    <sheetView showGridLines="0" zoomScaleNormal="100" zoomScaleSheetLayoutView="100" workbookViewId="0">
      <selection activeCell="C14" sqref="C14"/>
    </sheetView>
  </sheetViews>
  <sheetFormatPr defaultColWidth="8.88671875" defaultRowHeight="13.8" x14ac:dyDescent="0.25"/>
  <cols>
    <col min="1" max="1" width="2.6640625" style="1" customWidth="1"/>
    <col min="2" max="2" width="44.44140625" style="1" customWidth="1"/>
    <col min="3" max="3" width="12.6640625" style="1" customWidth="1"/>
    <col min="4" max="4" width="38.88671875" style="1" customWidth="1"/>
    <col min="5" max="16384" width="8.88671875" style="1"/>
  </cols>
  <sheetData>
    <row r="1" spans="1:19" ht="15" customHeight="1" x14ac:dyDescent="0.25">
      <c r="A1" s="345"/>
      <c r="B1" s="328"/>
      <c r="C1" s="870">
        <f>Summary!I3</f>
        <v>0</v>
      </c>
      <c r="D1" s="871"/>
      <c r="E1" s="260"/>
      <c r="F1" s="260"/>
      <c r="G1" s="434"/>
      <c r="H1" s="434"/>
      <c r="I1" s="434"/>
      <c r="J1" s="260"/>
      <c r="K1" s="260"/>
      <c r="L1" s="260"/>
      <c r="M1" s="260"/>
      <c r="N1" s="260"/>
      <c r="O1" s="434"/>
      <c r="P1" s="434"/>
      <c r="Q1" s="434"/>
      <c r="R1" s="434"/>
      <c r="S1" s="434"/>
    </row>
    <row r="2" spans="1:19" ht="15" customHeight="1" x14ac:dyDescent="0.25">
      <c r="A2" s="346"/>
      <c r="B2" s="331"/>
      <c r="C2" s="862">
        <f>Summary!I4</f>
        <v>0</v>
      </c>
      <c r="D2" s="863"/>
      <c r="E2" s="260"/>
      <c r="F2" s="260"/>
      <c r="G2" s="434"/>
      <c r="H2" s="434"/>
      <c r="I2" s="434"/>
      <c r="J2" s="260"/>
      <c r="K2" s="260"/>
      <c r="L2" s="260"/>
      <c r="M2" s="260"/>
      <c r="N2" s="260"/>
      <c r="O2" s="434"/>
      <c r="P2" s="434"/>
      <c r="Q2" s="434"/>
      <c r="R2" s="434"/>
      <c r="S2" s="434"/>
    </row>
    <row r="3" spans="1:19" s="229" customFormat="1" ht="18" customHeight="1" x14ac:dyDescent="0.25">
      <c r="A3" s="329"/>
      <c r="B3" s="331"/>
      <c r="C3" s="231"/>
      <c r="D3" s="347"/>
      <c r="E3" s="331"/>
      <c r="F3" s="331"/>
      <c r="G3" s="331"/>
      <c r="H3" s="231"/>
      <c r="I3" s="231"/>
      <c r="J3" s="231"/>
      <c r="K3" s="231"/>
      <c r="L3" s="231"/>
      <c r="M3" s="231"/>
      <c r="N3" s="231"/>
      <c r="O3" s="231"/>
      <c r="P3" s="231"/>
      <c r="Q3" s="231"/>
      <c r="R3" s="231"/>
      <c r="S3" s="231"/>
    </row>
    <row r="4" spans="1:19" s="229" customFormat="1" ht="18" customHeight="1" x14ac:dyDescent="0.3">
      <c r="A4" s="875" t="s">
        <v>342</v>
      </c>
      <c r="B4" s="876"/>
      <c r="C4" s="876"/>
      <c r="D4" s="877"/>
      <c r="E4" s="333"/>
      <c r="F4" s="333"/>
      <c r="G4" s="333"/>
      <c r="H4" s="333"/>
      <c r="I4" s="333"/>
      <c r="J4" s="333"/>
      <c r="K4" s="333"/>
      <c r="L4" s="333"/>
      <c r="M4" s="333"/>
      <c r="N4" s="333"/>
      <c r="O4" s="333"/>
      <c r="P4" s="333"/>
      <c r="Q4" s="333"/>
      <c r="R4" s="333"/>
      <c r="S4" s="333"/>
    </row>
    <row r="5" spans="1:19" s="229" customFormat="1" ht="18" customHeight="1" x14ac:dyDescent="0.3">
      <c r="A5" s="875" t="s">
        <v>343</v>
      </c>
      <c r="B5" s="876"/>
      <c r="C5" s="876"/>
      <c r="D5" s="877"/>
      <c r="E5" s="333"/>
      <c r="F5" s="333"/>
      <c r="G5" s="333"/>
      <c r="H5" s="333"/>
      <c r="I5" s="333"/>
      <c r="J5" s="333"/>
      <c r="K5" s="333"/>
      <c r="L5" s="333"/>
      <c r="M5" s="333"/>
      <c r="N5" s="333"/>
      <c r="O5" s="333"/>
      <c r="P5" s="333"/>
      <c r="Q5" s="333"/>
      <c r="R5" s="333"/>
      <c r="S5" s="333"/>
    </row>
    <row r="6" spans="1:19" s="229" customFormat="1" ht="18" customHeight="1" x14ac:dyDescent="0.3">
      <c r="A6" s="872">
        <f ca="1">Summary!B8</f>
        <v>44428</v>
      </c>
      <c r="B6" s="873"/>
      <c r="C6" s="873"/>
      <c r="D6" s="874"/>
      <c r="E6" s="334"/>
      <c r="F6" s="334"/>
      <c r="G6" s="334"/>
      <c r="H6" s="334"/>
      <c r="I6" s="334"/>
      <c r="J6" s="334"/>
      <c r="K6" s="334"/>
      <c r="L6" s="334"/>
      <c r="M6" s="334"/>
      <c r="N6" s="334"/>
      <c r="O6" s="334"/>
      <c r="P6" s="334"/>
      <c r="Q6" s="334"/>
      <c r="R6" s="334"/>
      <c r="S6" s="334"/>
    </row>
    <row r="7" spans="1:19" s="229" customFormat="1" ht="18" customHeight="1" x14ac:dyDescent="0.3">
      <c r="A7" s="348"/>
      <c r="B7" s="353"/>
      <c r="C7" s="353"/>
      <c r="D7" s="358"/>
      <c r="E7" s="353"/>
      <c r="F7" s="353"/>
      <c r="G7" s="353"/>
      <c r="H7" s="353"/>
      <c r="I7" s="353"/>
      <c r="J7" s="420"/>
      <c r="K7" s="420"/>
      <c r="L7" s="420"/>
      <c r="M7" s="420"/>
      <c r="N7" s="420"/>
      <c r="O7" s="231"/>
      <c r="P7" s="231"/>
      <c r="Q7" s="231"/>
      <c r="R7" s="231"/>
      <c r="S7" s="231"/>
    </row>
    <row r="8" spans="1:19" ht="48.75" customHeight="1" x14ac:dyDescent="0.25">
      <c r="A8" s="896" t="s">
        <v>279</v>
      </c>
      <c r="B8" s="897"/>
      <c r="C8" s="897"/>
      <c r="D8" s="898"/>
    </row>
    <row r="9" spans="1:19" x14ac:dyDescent="0.25">
      <c r="A9" s="901" t="s">
        <v>481</v>
      </c>
      <c r="B9" s="902"/>
      <c r="C9" s="902"/>
      <c r="D9" s="903"/>
    </row>
    <row r="10" spans="1:19" ht="31.5" customHeight="1" thickBot="1" x14ac:dyDescent="0.3">
      <c r="A10" s="899" t="s">
        <v>108</v>
      </c>
      <c r="B10" s="900"/>
      <c r="C10" s="335" t="s">
        <v>109</v>
      </c>
      <c r="D10" s="336" t="s">
        <v>110</v>
      </c>
    </row>
    <row r="11" spans="1:19" s="148" customFormat="1" x14ac:dyDescent="0.25">
      <c r="A11" s="429"/>
      <c r="B11" s="321"/>
      <c r="C11" s="550"/>
      <c r="D11" s="232"/>
    </row>
    <row r="12" spans="1:19" s="148" customFormat="1" x14ac:dyDescent="0.25">
      <c r="A12" s="430"/>
      <c r="B12" s="234" t="s">
        <v>479</v>
      </c>
      <c r="C12" s="560">
        <v>0</v>
      </c>
      <c r="D12" s="235"/>
    </row>
    <row r="13" spans="1:19" s="148" customFormat="1" x14ac:dyDescent="0.25">
      <c r="A13" s="430"/>
      <c r="B13" s="234" t="s">
        <v>480</v>
      </c>
      <c r="C13" s="560">
        <v>0</v>
      </c>
      <c r="D13" s="235"/>
    </row>
    <row r="14" spans="1:19" s="148" customFormat="1" x14ac:dyDescent="0.25">
      <c r="A14" s="430"/>
      <c r="B14" s="234"/>
      <c r="C14" s="560">
        <v>0</v>
      </c>
      <c r="D14" s="235"/>
    </row>
    <row r="15" spans="1:19" s="148" customFormat="1" x14ac:dyDescent="0.25">
      <c r="A15" s="430"/>
      <c r="B15" s="234"/>
      <c r="C15" s="560">
        <v>0</v>
      </c>
      <c r="D15" s="235"/>
    </row>
    <row r="16" spans="1:19" s="148" customFormat="1" x14ac:dyDescent="0.25">
      <c r="A16" s="430"/>
      <c r="B16" s="234"/>
      <c r="C16" s="560">
        <v>0</v>
      </c>
      <c r="D16" s="235"/>
    </row>
    <row r="17" spans="1:4" s="148" customFormat="1" x14ac:dyDescent="0.25">
      <c r="A17" s="430"/>
      <c r="B17" s="234"/>
      <c r="C17" s="560">
        <v>0</v>
      </c>
      <c r="D17" s="235"/>
    </row>
    <row r="18" spans="1:4" s="148" customFormat="1" x14ac:dyDescent="0.25">
      <c r="A18" s="430"/>
      <c r="B18" s="234"/>
      <c r="C18" s="560">
        <v>0</v>
      </c>
      <c r="D18" s="235"/>
    </row>
    <row r="19" spans="1:4" s="148" customFormat="1" x14ac:dyDescent="0.25">
      <c r="A19" s="430"/>
      <c r="B19" s="234"/>
      <c r="C19" s="560">
        <v>0</v>
      </c>
      <c r="D19" s="235"/>
    </row>
    <row r="20" spans="1:4" s="148" customFormat="1" x14ac:dyDescent="0.25">
      <c r="A20" s="430"/>
      <c r="B20" s="234"/>
      <c r="C20" s="560">
        <v>0</v>
      </c>
      <c r="D20" s="235"/>
    </row>
    <row r="21" spans="1:4" s="148" customFormat="1" x14ac:dyDescent="0.25">
      <c r="A21" s="430"/>
      <c r="B21" s="234"/>
      <c r="C21" s="560">
        <v>0</v>
      </c>
      <c r="D21" s="235"/>
    </row>
    <row r="22" spans="1:4" s="148" customFormat="1" x14ac:dyDescent="0.25">
      <c r="A22" s="430"/>
      <c r="B22" s="234"/>
      <c r="C22" s="560">
        <v>0</v>
      </c>
      <c r="D22" s="235"/>
    </row>
    <row r="23" spans="1:4" s="148" customFormat="1" x14ac:dyDescent="0.25">
      <c r="A23" s="430"/>
      <c r="B23" s="234"/>
      <c r="C23" s="560">
        <v>0</v>
      </c>
      <c r="D23" s="235"/>
    </row>
    <row r="24" spans="1:4" x14ac:dyDescent="0.25">
      <c r="A24" s="233"/>
      <c r="B24" s="236" t="s">
        <v>111</v>
      </c>
      <c r="C24" s="594">
        <f>SUM(C11:C23)</f>
        <v>0</v>
      </c>
      <c r="D24" s="237"/>
    </row>
  </sheetData>
  <sheetProtection algorithmName="SHA-512" hashValue="fSE/p8hlKrQTYJo6jfvi1gATDzQJCx3Vb8dhkc8vUx/Yuvzb16egz45sPv8a4G7mS8tmOQyiHIuKuAdqaZZagg==" saltValue="tEzg+Cs95tGVbcH0Y+yCAA==" spinCount="100000" sheet="1" insertRows="0"/>
  <customSheetViews>
    <customSheetView guid="{CF5C7540-D66F-4A9E-AEE8-AAA829D1EAE3}">
      <selection activeCell="D9" sqref="D9"/>
      <pageMargins left="0.7" right="0.7" top="0.75" bottom="0.75" header="0.3" footer="0.3"/>
      <pageSetup orientation="portrait"/>
    </customSheetView>
  </customSheetViews>
  <mergeCells count="8">
    <mergeCell ref="C2:D2"/>
    <mergeCell ref="C1:D1"/>
    <mergeCell ref="A8:D8"/>
    <mergeCell ref="A10:B10"/>
    <mergeCell ref="A4:D4"/>
    <mergeCell ref="A5:D5"/>
    <mergeCell ref="A6:D6"/>
    <mergeCell ref="A9:D9"/>
  </mergeCells>
  <pageMargins left="0.25" right="0.25" top="0.75" bottom="0.75" header="0.3" footer="0.3"/>
  <pageSetup orientation="portrait" r:id="rId1"/>
  <headerFooter>
    <oddFooter>&amp;CDB Competitive GMP Exhibits v072016</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33"/>
  <sheetViews>
    <sheetView showGridLines="0" zoomScale="90" zoomScaleNormal="90" zoomScalePageLayoutView="80" workbookViewId="0">
      <selection activeCell="J19" sqref="J19"/>
    </sheetView>
  </sheetViews>
  <sheetFormatPr defaultColWidth="8.88671875" defaultRowHeight="13.8" x14ac:dyDescent="0.25"/>
  <cols>
    <col min="1" max="1" width="2.44140625" style="1" customWidth="1"/>
    <col min="2" max="2" width="78.5546875" style="1" customWidth="1"/>
    <col min="3" max="3" width="15.6640625" style="1" customWidth="1"/>
    <col min="4" max="5" width="15.6640625" style="227" customWidth="1"/>
    <col min="6" max="6" width="15.6640625" style="1" customWidth="1"/>
    <col min="7" max="7" width="8.88671875" style="1"/>
    <col min="8" max="8" width="23" style="1" customWidth="1"/>
    <col min="9" max="16384" width="8.88671875" style="1"/>
  </cols>
  <sheetData>
    <row r="1" spans="1:19" ht="15" customHeight="1" x14ac:dyDescent="0.25">
      <c r="A1" s="345"/>
      <c r="B1" s="328"/>
      <c r="C1" s="382"/>
      <c r="D1" s="870">
        <f>Summary!I3</f>
        <v>0</v>
      </c>
      <c r="E1" s="870"/>
      <c r="F1" s="871"/>
      <c r="G1" s="434"/>
      <c r="H1" s="434"/>
      <c r="I1" s="434"/>
      <c r="J1" s="260"/>
      <c r="K1" s="260"/>
      <c r="L1" s="260"/>
      <c r="M1" s="260"/>
      <c r="N1" s="260"/>
      <c r="O1" s="434"/>
      <c r="P1" s="434"/>
      <c r="Q1" s="434"/>
      <c r="R1" s="434"/>
      <c r="S1" s="434"/>
    </row>
    <row r="2" spans="1:19" ht="15" customHeight="1" x14ac:dyDescent="0.25">
      <c r="A2" s="346"/>
      <c r="B2" s="331"/>
      <c r="C2" s="260"/>
      <c r="D2" s="862">
        <f>Summary!I4</f>
        <v>0</v>
      </c>
      <c r="E2" s="862"/>
      <c r="F2" s="863"/>
      <c r="G2" s="434"/>
      <c r="H2" s="434"/>
      <c r="I2" s="434"/>
      <c r="J2" s="260"/>
      <c r="K2" s="260"/>
      <c r="L2" s="260"/>
      <c r="M2" s="260"/>
      <c r="N2" s="260"/>
      <c r="O2" s="434"/>
      <c r="P2" s="434"/>
      <c r="Q2" s="434"/>
      <c r="R2" s="434"/>
      <c r="S2" s="434"/>
    </row>
    <row r="3" spans="1:19" s="229" customFormat="1" ht="18" customHeight="1" x14ac:dyDescent="0.25">
      <c r="A3" s="329"/>
      <c r="B3" s="331"/>
      <c r="C3" s="231"/>
      <c r="D3" s="231"/>
      <c r="E3" s="331"/>
      <c r="F3" s="332"/>
      <c r="G3" s="331"/>
      <c r="H3" s="231"/>
      <c r="I3" s="231"/>
      <c r="J3" s="231"/>
      <c r="K3" s="231"/>
      <c r="L3" s="231"/>
      <c r="M3" s="231"/>
      <c r="N3" s="231"/>
      <c r="O3" s="231"/>
      <c r="P3" s="231"/>
      <c r="Q3" s="231"/>
      <c r="R3" s="231"/>
      <c r="S3" s="231"/>
    </row>
    <row r="4" spans="1:19" s="229" customFormat="1" ht="18" customHeight="1" x14ac:dyDescent="0.3">
      <c r="A4" s="875" t="s">
        <v>344</v>
      </c>
      <c r="B4" s="876"/>
      <c r="C4" s="876"/>
      <c r="D4" s="876"/>
      <c r="E4" s="876"/>
      <c r="F4" s="877"/>
      <c r="G4" s="333"/>
      <c r="H4" s="333"/>
      <c r="I4" s="333"/>
      <c r="J4" s="333"/>
      <c r="K4" s="333"/>
      <c r="L4" s="333"/>
      <c r="M4" s="333"/>
      <c r="N4" s="333"/>
      <c r="O4" s="333"/>
      <c r="P4" s="333"/>
      <c r="Q4" s="333"/>
      <c r="R4" s="333"/>
      <c r="S4" s="333"/>
    </row>
    <row r="5" spans="1:19" s="229" customFormat="1" ht="18" customHeight="1" x14ac:dyDescent="0.3">
      <c r="A5" s="875" t="s">
        <v>321</v>
      </c>
      <c r="B5" s="876"/>
      <c r="C5" s="876"/>
      <c r="D5" s="876"/>
      <c r="E5" s="876"/>
      <c r="F5" s="877"/>
      <c r="G5" s="333"/>
      <c r="H5" s="333"/>
      <c r="I5" s="333"/>
      <c r="J5" s="333"/>
      <c r="K5" s="333"/>
      <c r="L5" s="333"/>
      <c r="M5" s="333"/>
      <c r="N5" s="333"/>
      <c r="O5" s="333"/>
      <c r="P5" s="333"/>
      <c r="Q5" s="333"/>
      <c r="R5" s="333"/>
      <c r="S5" s="333"/>
    </row>
    <row r="6" spans="1:19" s="229" customFormat="1" ht="18" customHeight="1" x14ac:dyDescent="0.3">
      <c r="A6" s="872">
        <f ca="1">Summary!B8</f>
        <v>44428</v>
      </c>
      <c r="B6" s="873"/>
      <c r="C6" s="873"/>
      <c r="D6" s="873"/>
      <c r="E6" s="873"/>
      <c r="F6" s="874"/>
      <c r="G6" s="334"/>
      <c r="H6" s="334"/>
      <c r="I6" s="334"/>
      <c r="J6" s="334"/>
      <c r="K6" s="334"/>
      <c r="L6" s="334"/>
      <c r="M6" s="334"/>
      <c r="N6" s="334"/>
      <c r="O6" s="334"/>
      <c r="P6" s="334"/>
      <c r="Q6" s="334"/>
      <c r="R6" s="334"/>
      <c r="S6" s="334"/>
    </row>
    <row r="7" spans="1:19" s="229" customFormat="1" ht="18" customHeight="1" x14ac:dyDescent="0.3">
      <c r="A7" s="351"/>
      <c r="B7" s="352"/>
      <c r="C7" s="352"/>
      <c r="D7" s="352"/>
      <c r="E7" s="352"/>
      <c r="F7" s="355"/>
      <c r="G7" s="353"/>
      <c r="H7" s="353"/>
      <c r="I7" s="353"/>
      <c r="J7" s="420"/>
      <c r="K7" s="420"/>
      <c r="L7" s="420"/>
      <c r="M7" s="420"/>
      <c r="N7" s="420"/>
      <c r="O7" s="231"/>
      <c r="P7" s="231"/>
      <c r="Q7" s="231"/>
      <c r="R7" s="231"/>
      <c r="S7" s="231"/>
    </row>
    <row r="8" spans="1:19" ht="51.75" customHeight="1" x14ac:dyDescent="0.25">
      <c r="A8" s="908" t="s">
        <v>216</v>
      </c>
      <c r="B8" s="908"/>
      <c r="C8" s="908"/>
      <c r="D8" s="908"/>
      <c r="E8" s="908"/>
      <c r="F8" s="908"/>
    </row>
    <row r="9" spans="1:19" ht="14.4" thickBot="1" x14ac:dyDescent="0.3"/>
    <row r="10" spans="1:19" ht="42" thickBot="1" x14ac:dyDescent="0.3">
      <c r="A10" s="904" t="s">
        <v>1</v>
      </c>
      <c r="B10" s="905"/>
      <c r="C10" s="422"/>
      <c r="D10" s="230" t="s">
        <v>423</v>
      </c>
      <c r="E10" s="238" t="s">
        <v>418</v>
      </c>
      <c r="F10" s="238" t="s">
        <v>419</v>
      </c>
    </row>
    <row r="11" spans="1:19" x14ac:dyDescent="0.25">
      <c r="A11" s="906" t="s">
        <v>385</v>
      </c>
      <c r="B11" s="907"/>
      <c r="C11" s="389" t="s">
        <v>420</v>
      </c>
      <c r="D11" s="390"/>
      <c r="E11" s="239"/>
      <c r="F11" s="240"/>
    </row>
    <row r="12" spans="1:19" ht="30" customHeight="1" x14ac:dyDescent="0.25">
      <c r="A12" s="241"/>
      <c r="B12" s="388" t="s">
        <v>421</v>
      </c>
      <c r="C12" s="558" t="e">
        <f ca="1">D12/'Pricing Proposal'!K63</f>
        <v>#DIV/0!</v>
      </c>
      <c r="D12" s="561">
        <v>0</v>
      </c>
      <c r="E12" s="438"/>
      <c r="F12" s="439"/>
    </row>
    <row r="13" spans="1:19" x14ac:dyDescent="0.25">
      <c r="A13" s="241"/>
      <c r="B13" s="388" t="s">
        <v>440</v>
      </c>
      <c r="C13" s="559" t="e">
        <f ca="1">D13/('Pricing Proposal'!K41-'Pricing Proposal'!M32)</f>
        <v>#DIV/0!</v>
      </c>
      <c r="D13" s="561">
        <v>0</v>
      </c>
      <c r="E13" s="438"/>
      <c r="F13" s="439"/>
      <c r="H13" s="136" t="s">
        <v>209</v>
      </c>
    </row>
    <row r="14" spans="1:19" x14ac:dyDescent="0.25">
      <c r="A14" s="243"/>
      <c r="B14" s="388" t="s">
        <v>422</v>
      </c>
      <c r="C14" s="558" t="e">
        <f ca="1">D14/'Pricing Proposal'!K63</f>
        <v>#DIV/0!</v>
      </c>
      <c r="D14" s="561">
        <v>0</v>
      </c>
      <c r="E14" s="438"/>
      <c r="F14" s="439"/>
      <c r="H14" s="139" t="s">
        <v>211</v>
      </c>
    </row>
    <row r="15" spans="1:19" x14ac:dyDescent="0.25">
      <c r="A15" s="243"/>
      <c r="B15" s="909" t="s">
        <v>502</v>
      </c>
      <c r="C15" s="910"/>
      <c r="D15" s="562"/>
      <c r="E15" s="438"/>
      <c r="F15" s="439"/>
    </row>
    <row r="16" spans="1:19" x14ac:dyDescent="0.25">
      <c r="A16" s="241"/>
      <c r="B16" s="911" t="s">
        <v>409</v>
      </c>
      <c r="C16" s="912"/>
      <c r="D16" s="561">
        <v>0</v>
      </c>
      <c r="E16" s="391"/>
      <c r="F16" s="458"/>
    </row>
    <row r="17" spans="1:6" x14ac:dyDescent="0.25">
      <c r="A17" s="243"/>
      <c r="B17" s="911" t="s">
        <v>410</v>
      </c>
      <c r="C17" s="912"/>
      <c r="D17" s="561">
        <v>0</v>
      </c>
      <c r="E17" s="391"/>
      <c r="F17" s="458"/>
    </row>
    <row r="18" spans="1:6" ht="28.5" customHeight="1" x14ac:dyDescent="0.25">
      <c r="A18" s="241"/>
      <c r="B18" s="911" t="s">
        <v>411</v>
      </c>
      <c r="C18" s="912"/>
      <c r="D18" s="561">
        <v>0</v>
      </c>
      <c r="E18" s="391"/>
      <c r="F18" s="458"/>
    </row>
    <row r="19" spans="1:6" ht="28.5" customHeight="1" x14ac:dyDescent="0.25">
      <c r="A19" s="243"/>
      <c r="B19" s="911" t="s">
        <v>412</v>
      </c>
      <c r="C19" s="912"/>
      <c r="D19" s="561">
        <v>0</v>
      </c>
      <c r="E19" s="391"/>
      <c r="F19" s="458"/>
    </row>
    <row r="20" spans="1:6" x14ac:dyDescent="0.25">
      <c r="A20" s="243"/>
      <c r="B20" s="911" t="s">
        <v>413</v>
      </c>
      <c r="C20" s="912"/>
      <c r="D20" s="561">
        <v>0</v>
      </c>
      <c r="E20" s="391"/>
      <c r="F20" s="458"/>
    </row>
    <row r="21" spans="1:6" x14ac:dyDescent="0.25">
      <c r="A21" s="243"/>
      <c r="B21" s="911" t="s">
        <v>414</v>
      </c>
      <c r="C21" s="912"/>
      <c r="D21" s="561">
        <v>0</v>
      </c>
      <c r="E21" s="391"/>
      <c r="F21" s="458"/>
    </row>
    <row r="22" spans="1:6" x14ac:dyDescent="0.25">
      <c r="A22" s="241"/>
      <c r="B22" s="911" t="s">
        <v>415</v>
      </c>
      <c r="C22" s="912"/>
      <c r="D22" s="561">
        <v>0</v>
      </c>
      <c r="E22" s="391"/>
      <c r="F22" s="458"/>
    </row>
    <row r="23" spans="1:6" ht="28.5" customHeight="1" x14ac:dyDescent="0.25">
      <c r="A23" s="243"/>
      <c r="B23" s="911" t="s">
        <v>416</v>
      </c>
      <c r="C23" s="912"/>
      <c r="D23" s="561">
        <v>0</v>
      </c>
      <c r="E23" s="391"/>
      <c r="F23" s="458"/>
    </row>
    <row r="24" spans="1:6" ht="15" customHeight="1" x14ac:dyDescent="0.25">
      <c r="A24" s="243"/>
      <c r="B24" s="911" t="s">
        <v>417</v>
      </c>
      <c r="C24" s="912"/>
      <c r="D24" s="561">
        <v>0</v>
      </c>
      <c r="E24" s="391"/>
      <c r="F24" s="458"/>
    </row>
    <row r="25" spans="1:6" x14ac:dyDescent="0.25">
      <c r="A25" s="243"/>
      <c r="B25" s="911" t="s">
        <v>112</v>
      </c>
      <c r="C25" s="912"/>
      <c r="D25" s="561">
        <v>0</v>
      </c>
      <c r="E25" s="391"/>
      <c r="F25" s="458"/>
    </row>
    <row r="26" spans="1:6" x14ac:dyDescent="0.25">
      <c r="A26" s="243"/>
      <c r="B26" s="911" t="s">
        <v>113</v>
      </c>
      <c r="C26" s="912"/>
      <c r="D26" s="561">
        <v>0</v>
      </c>
      <c r="E26" s="391"/>
      <c r="F26" s="458"/>
    </row>
    <row r="27" spans="1:6" x14ac:dyDescent="0.25">
      <c r="A27" s="243"/>
      <c r="B27" s="911" t="s">
        <v>114</v>
      </c>
      <c r="C27" s="912"/>
      <c r="D27" s="561">
        <v>0</v>
      </c>
      <c r="E27" s="391"/>
      <c r="F27" s="458"/>
    </row>
    <row r="28" spans="1:6" x14ac:dyDescent="0.25">
      <c r="A28" s="243"/>
      <c r="B28" s="911" t="s">
        <v>115</v>
      </c>
      <c r="C28" s="912"/>
      <c r="D28" s="561">
        <v>0</v>
      </c>
      <c r="E28" s="391"/>
      <c r="F28" s="458"/>
    </row>
    <row r="29" spans="1:6" s="148" customFormat="1" x14ac:dyDescent="0.25">
      <c r="A29" s="244"/>
      <c r="B29" s="913" t="s">
        <v>105</v>
      </c>
      <c r="C29" s="914"/>
      <c r="D29" s="561">
        <v>0</v>
      </c>
      <c r="E29" s="242"/>
      <c r="F29" s="458"/>
    </row>
    <row r="30" spans="1:6" s="148" customFormat="1" x14ac:dyDescent="0.25">
      <c r="A30" s="244"/>
      <c r="B30" s="913"/>
      <c r="C30" s="914"/>
      <c r="D30" s="561">
        <v>0</v>
      </c>
      <c r="E30" s="242"/>
      <c r="F30" s="458"/>
    </row>
    <row r="31" spans="1:6" s="148" customFormat="1" x14ac:dyDescent="0.25">
      <c r="A31" s="244"/>
      <c r="B31" s="913"/>
      <c r="C31" s="914"/>
      <c r="D31" s="563"/>
      <c r="E31" s="242"/>
      <c r="F31" s="458"/>
    </row>
    <row r="32" spans="1:6" s="148" customFormat="1" ht="14.4" thickBot="1" x14ac:dyDescent="0.3">
      <c r="A32" s="245"/>
      <c r="B32" s="913"/>
      <c r="C32" s="914"/>
      <c r="D32" s="563"/>
      <c r="E32" s="392"/>
      <c r="F32" s="459"/>
    </row>
    <row r="33" spans="1:6" ht="14.4" thickBot="1" x14ac:dyDescent="0.3">
      <c r="A33" s="246" t="s">
        <v>438</v>
      </c>
      <c r="B33" s="915" t="s">
        <v>439</v>
      </c>
      <c r="C33" s="916"/>
      <c r="D33" s="595">
        <f>SUM(D12:D32)</f>
        <v>0</v>
      </c>
      <c r="E33" s="393"/>
      <c r="F33" s="394"/>
    </row>
  </sheetData>
  <sheetProtection algorithmName="SHA-512" hashValue="3hX/wgmgf3SRtQIU/lgfEQ5861ysexProEIzmznBJdVvvZRCGY0kKMag/fOjx8zdc7vvlFRCCeY4vV5HgrJT7Q==" saltValue="nMMjA4YnlJydDTJW50K2rA==" spinCount="100000" sheet="1" insertRows="0"/>
  <protectedRanges>
    <protectedRange algorithmName="SHA-512" hashValue="gAyA2hNTWAEeXZXHpBivz3N3a3jrP1S8hgC5zW5mn1fot+TRjUIe9zCjAZgyitJBvt4dHtNSiCJxpyQ8E1JJjQ==" saltValue="MBD0FeQZQtqz22H5cQihOA==" spinCount="100000" sqref="F16:F32" name="Range1"/>
  </protectedRanges>
  <customSheetViews>
    <customSheetView guid="{CF5C7540-D66F-4A9E-AEE8-AAA829D1EAE3}" topLeftCell="A5">
      <selection activeCell="G35" sqref="G35"/>
      <pageMargins left="0.7" right="0.7" top="0.75" bottom="0.75" header="0.3" footer="0.3"/>
    </customSheetView>
  </customSheetViews>
  <mergeCells count="27">
    <mergeCell ref="B30:C30"/>
    <mergeCell ref="B31:C31"/>
    <mergeCell ref="B32:C32"/>
    <mergeCell ref="B33:C33"/>
    <mergeCell ref="B25:C25"/>
    <mergeCell ref="B26:C26"/>
    <mergeCell ref="B27:C27"/>
    <mergeCell ref="B28:C28"/>
    <mergeCell ref="B29:C29"/>
    <mergeCell ref="B20:C20"/>
    <mergeCell ref="B21:C21"/>
    <mergeCell ref="B22:C22"/>
    <mergeCell ref="B23:C23"/>
    <mergeCell ref="B24:C24"/>
    <mergeCell ref="B15:C15"/>
    <mergeCell ref="B16:C16"/>
    <mergeCell ref="B17:C17"/>
    <mergeCell ref="B18:C18"/>
    <mergeCell ref="B19:C19"/>
    <mergeCell ref="A10:B10"/>
    <mergeCell ref="A11:B11"/>
    <mergeCell ref="A8:F8"/>
    <mergeCell ref="D2:F2"/>
    <mergeCell ref="D1:F1"/>
    <mergeCell ref="A4:F4"/>
    <mergeCell ref="A5:F5"/>
    <mergeCell ref="A6:F6"/>
  </mergeCells>
  <dataValidations count="1">
    <dataValidation type="decimal" operator="greaterThanOrEqual" allowBlank="1" showInputMessage="1" showErrorMessage="1" error="Decimal amount required" prompt="Enter decimal amount" sqref="D12:D14 D16:D32" xr:uid="{DEDE8059-AB69-4FD8-9D5D-17AF503DBC29}">
      <formula1>0</formula1>
    </dataValidation>
  </dataValidations>
  <printOptions horizontalCentered="1"/>
  <pageMargins left="0.25" right="0.25" top="0" bottom="0.75" header="0.3" footer="0.3"/>
  <pageSetup scale="70" orientation="portrait" r:id="rId1"/>
  <headerFooter>
    <oddFooter>&amp;CDB Competitive GMP Exhibits v072016</oddFooter>
  </headerFooter>
  <ignoredErrors>
    <ignoredError sqref="C13"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20</vt:i4>
      </vt:variant>
    </vt:vector>
  </HeadingPairs>
  <TitlesOfParts>
    <vt:vector size="35" baseType="lpstr">
      <vt:lpstr>Instructions</vt:lpstr>
      <vt:lpstr>Summary</vt:lpstr>
      <vt:lpstr>Pricing Proposal</vt:lpstr>
      <vt:lpstr>Pricing Proposal - Detail</vt:lpstr>
      <vt:lpstr>Rating Form</vt:lpstr>
      <vt:lpstr>Ex C AOR PreCon</vt:lpstr>
      <vt:lpstr>Ex D Personnel Costs</vt:lpstr>
      <vt:lpstr>Ex E PreCon Reimb</vt:lpstr>
      <vt:lpstr>Ex F General Cond</vt:lpstr>
      <vt:lpstr>Ex H - Proj Estimate</vt:lpstr>
      <vt:lpstr>Iteration Calc</vt:lpstr>
      <vt:lpstr>Exh J Const. Staffing Plan</vt:lpstr>
      <vt:lpstr>Ex M - Allowances</vt:lpstr>
      <vt:lpstr>Ex N - Unit Prices</vt:lpstr>
      <vt:lpstr>Ex O - Alternates</vt:lpstr>
      <vt:lpstr>'Ex C AOR PreCon'!Print_Area</vt:lpstr>
      <vt:lpstr>'Ex D Personnel Costs'!Print_Area</vt:lpstr>
      <vt:lpstr>'Ex E PreCon Reimb'!Print_Area</vt:lpstr>
      <vt:lpstr>'Ex F General Cond'!Print_Area</vt:lpstr>
      <vt:lpstr>'Ex H - Proj Estimate'!Print_Area</vt:lpstr>
      <vt:lpstr>'Ex M - Allowances'!Print_Area</vt:lpstr>
      <vt:lpstr>'Ex N - Unit Prices'!Print_Area</vt:lpstr>
      <vt:lpstr>'Ex O - Alternates'!Print_Area</vt:lpstr>
      <vt:lpstr>'Exh J Const. Staffing Plan'!Print_Area</vt:lpstr>
      <vt:lpstr>Instructions!Print_Area</vt:lpstr>
      <vt:lpstr>'Pricing Proposal'!Print_Area</vt:lpstr>
      <vt:lpstr>'Pricing Proposal - Detail'!Print_Area</vt:lpstr>
      <vt:lpstr>'Rating Form'!Print_Area</vt:lpstr>
      <vt:lpstr>Summary!Print_Area</vt:lpstr>
      <vt:lpstr>'Ex D Personnel Costs'!Print_Titles</vt:lpstr>
      <vt:lpstr>'Ex M - Allowances'!Print_Titles</vt:lpstr>
      <vt:lpstr>'Ex N - Unit Prices'!Print_Titles</vt:lpstr>
      <vt:lpstr>'Ex O - Alternates'!Print_Titles</vt:lpstr>
      <vt:lpstr>'Exh J Const. Staffing Plan'!Print_Titles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craig.weise</dc:creator>
  <cp:lastModifiedBy>Tuckerman, Marci L.</cp:lastModifiedBy>
  <cp:lastPrinted>2018-08-20T14:04:53Z</cp:lastPrinted>
  <dcterms:created xsi:type="dcterms:W3CDTF">2012-06-04T13:59:35Z</dcterms:created>
  <dcterms:modified xsi:type="dcterms:W3CDTF">2021-08-20T21:07:21Z</dcterms:modified>
</cp:coreProperties>
</file>